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13_ncr:1_{F0887B0F-1088-4427-BF40-9788D3AF4D9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OF 2023-24" sheetId="23" r:id="rId1"/>
    <sheet name="MOF 2022-23" sheetId="22" r:id="rId2"/>
    <sheet name="Sheet1" sheetId="20" r:id="rId3"/>
  </sheets>
  <definedNames>
    <definedName name="_xlnm._FilterDatabase" localSheetId="1" hidden="1">'MOF 2022-23'!$A$2:$A$63</definedName>
    <definedName name="_xlnm._FilterDatabase" localSheetId="0" hidden="1">'MOF 2023-24'!$A$2:$A$63</definedName>
    <definedName name="_xlnm.Print_Area" localSheetId="1">'MOF 2022-23'!$A$2:$J$52</definedName>
    <definedName name="_xlnm.Print_Area" localSheetId="0">'MOF 2023-24'!$A$2:$G$64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3" i="22" l="1"/>
  <c r="I13" i="22"/>
  <c r="C13" i="22"/>
  <c r="G13" i="23"/>
  <c r="F13" i="23"/>
  <c r="F4" i="23"/>
  <c r="G25" i="23" l="1"/>
  <c r="C24" i="23"/>
  <c r="B24" i="23"/>
  <c r="E23" i="23"/>
  <c r="F23" i="23" s="1"/>
  <c r="G23" i="23" s="1"/>
  <c r="B23" i="23"/>
  <c r="E22" i="23"/>
  <c r="F22" i="23" s="1"/>
  <c r="B22" i="23"/>
  <c r="C21" i="23"/>
  <c r="B21" i="23"/>
  <c r="E20" i="23"/>
  <c r="F20" i="23" s="1"/>
  <c r="G20" i="23" s="1"/>
  <c r="E19" i="23"/>
  <c r="F19" i="23" s="1"/>
  <c r="E18" i="23"/>
  <c r="F18" i="23" s="1"/>
  <c r="G18" i="23" s="1"/>
  <c r="C17" i="23"/>
  <c r="B17" i="23"/>
  <c r="E16" i="23"/>
  <c r="F16" i="23" s="1"/>
  <c r="G16" i="23" s="1"/>
  <c r="B16" i="23"/>
  <c r="E15" i="23"/>
  <c r="F15" i="23" s="1"/>
  <c r="G15" i="23" s="1"/>
  <c r="B15" i="23"/>
  <c r="E14" i="23"/>
  <c r="F14" i="23" s="1"/>
  <c r="B14" i="23"/>
  <c r="G12" i="23"/>
  <c r="B12" i="23"/>
  <c r="C11" i="23"/>
  <c r="C13" i="23" s="1"/>
  <c r="E10" i="23"/>
  <c r="F10" i="23" s="1"/>
  <c r="G10" i="23" s="1"/>
  <c r="E9" i="23"/>
  <c r="F9" i="23" s="1"/>
  <c r="G9" i="23" s="1"/>
  <c r="G8" i="23"/>
  <c r="G7" i="23"/>
  <c r="E6" i="23"/>
  <c r="F6" i="23" s="1"/>
  <c r="G6" i="23" s="1"/>
  <c r="E5" i="23"/>
  <c r="F5" i="23" s="1"/>
  <c r="G5" i="23" s="1"/>
  <c r="E4" i="23"/>
  <c r="G4" i="23" s="1"/>
  <c r="E3" i="23"/>
  <c r="F3" i="23" s="1"/>
  <c r="H3" i="22"/>
  <c r="I3" i="22" s="1"/>
  <c r="J25" i="22"/>
  <c r="E25" i="22"/>
  <c r="F25" i="22" s="1"/>
  <c r="C24" i="22"/>
  <c r="E24" i="22" s="1"/>
  <c r="F24" i="22" s="1"/>
  <c r="B24" i="22"/>
  <c r="H23" i="22"/>
  <c r="I23" i="22" s="1"/>
  <c r="E23" i="22"/>
  <c r="F23" i="22" s="1"/>
  <c r="B23" i="22"/>
  <c r="H22" i="22"/>
  <c r="I22" i="22" s="1"/>
  <c r="J22" i="22" s="1"/>
  <c r="E22" i="22"/>
  <c r="F22" i="22" s="1"/>
  <c r="B22" i="22"/>
  <c r="C21" i="22"/>
  <c r="E21" i="22" s="1"/>
  <c r="F21" i="22" s="1"/>
  <c r="B21" i="22"/>
  <c r="H20" i="22"/>
  <c r="I20" i="22" s="1"/>
  <c r="J20" i="22" s="1"/>
  <c r="E20" i="22"/>
  <c r="F20" i="22" s="1"/>
  <c r="H19" i="22"/>
  <c r="I19" i="22" s="1"/>
  <c r="E19" i="22"/>
  <c r="F19" i="22" s="1"/>
  <c r="H18" i="22"/>
  <c r="I18" i="22" s="1"/>
  <c r="J18" i="22" s="1"/>
  <c r="E18" i="22"/>
  <c r="F18" i="22" s="1"/>
  <c r="C17" i="22"/>
  <c r="E17" i="22" s="1"/>
  <c r="F17" i="22" s="1"/>
  <c r="B17" i="22"/>
  <c r="H16" i="22"/>
  <c r="I16" i="22" s="1"/>
  <c r="J16" i="22" s="1"/>
  <c r="E16" i="22"/>
  <c r="F16" i="22" s="1"/>
  <c r="B16" i="22"/>
  <c r="H15" i="22"/>
  <c r="I15" i="22" s="1"/>
  <c r="F15" i="22"/>
  <c r="E15" i="22"/>
  <c r="B15" i="22"/>
  <c r="H14" i="22"/>
  <c r="I14" i="22" s="1"/>
  <c r="J14" i="22" s="1"/>
  <c r="E14" i="22"/>
  <c r="F14" i="22" s="1"/>
  <c r="B14" i="22"/>
  <c r="D13" i="22"/>
  <c r="D52" i="22" s="1"/>
  <c r="J12" i="22"/>
  <c r="E12" i="22"/>
  <c r="F12" i="22" s="1"/>
  <c r="B12" i="22"/>
  <c r="C11" i="22"/>
  <c r="H10" i="22"/>
  <c r="I10" i="22" s="1"/>
  <c r="J10" i="22" s="1"/>
  <c r="E10" i="22"/>
  <c r="F10" i="22" s="1"/>
  <c r="H9" i="22"/>
  <c r="I9" i="22" s="1"/>
  <c r="J9" i="22" s="1"/>
  <c r="E9" i="22"/>
  <c r="F9" i="22" s="1"/>
  <c r="J8" i="22"/>
  <c r="E8" i="22"/>
  <c r="F8" i="22" s="1"/>
  <c r="J7" i="22"/>
  <c r="E7" i="22"/>
  <c r="F7" i="22" s="1"/>
  <c r="H6" i="22"/>
  <c r="I6" i="22" s="1"/>
  <c r="J6" i="22" s="1"/>
  <c r="E6" i="22"/>
  <c r="F6" i="22" s="1"/>
  <c r="H5" i="22"/>
  <c r="I5" i="22" s="1"/>
  <c r="J5" i="22" s="1"/>
  <c r="E5" i="22"/>
  <c r="F5" i="22" s="1"/>
  <c r="H4" i="22"/>
  <c r="I4" i="22" s="1"/>
  <c r="J4" i="22" s="1"/>
  <c r="E4" i="22"/>
  <c r="F4" i="22" s="1"/>
  <c r="E3" i="22"/>
  <c r="F3" i="22" s="1"/>
  <c r="B16" i="20"/>
  <c r="B15" i="20"/>
  <c r="B14" i="20"/>
  <c r="J11" i="22" l="1"/>
  <c r="C27" i="22"/>
  <c r="I21" i="22"/>
  <c r="J21" i="22" s="1"/>
  <c r="G11" i="23"/>
  <c r="G3" i="23"/>
  <c r="G19" i="23"/>
  <c r="F21" i="23"/>
  <c r="G21" i="23" s="1"/>
  <c r="C52" i="23"/>
  <c r="F17" i="23"/>
  <c r="G17" i="23" s="1"/>
  <c r="G14" i="23"/>
  <c r="F24" i="23"/>
  <c r="G24" i="23" s="1"/>
  <c r="G22" i="23"/>
  <c r="C27" i="23"/>
  <c r="J19" i="22"/>
  <c r="C52" i="22"/>
  <c r="J15" i="22"/>
  <c r="I17" i="22"/>
  <c r="J17" i="22" s="1"/>
  <c r="J3" i="22"/>
  <c r="I24" i="22"/>
  <c r="J24" i="22" s="1"/>
  <c r="J23" i="22"/>
  <c r="E11" i="22"/>
  <c r="F11" i="22" s="1"/>
  <c r="E13" i="22"/>
  <c r="I52" i="22" l="1"/>
  <c r="J52" i="22" s="1"/>
  <c r="G27" i="23"/>
  <c r="F52" i="23"/>
  <c r="G52" i="23" s="1"/>
  <c r="J27" i="22"/>
  <c r="F13" i="22"/>
  <c r="E52" i="22"/>
  <c r="F52" i="22" s="1"/>
</calcChain>
</file>

<file path=xl/sharedStrings.xml><?xml version="1.0" encoding="utf-8"?>
<sst xmlns="http://schemas.openxmlformats.org/spreadsheetml/2006/main" count="130" uniqueCount="70">
  <si>
    <t>PARAMETRO UNITARIO</t>
  </si>
  <si>
    <t>QUOTA POSTI PERSONALE EDUCATIVO</t>
  </si>
  <si>
    <t>TOTALE FIS</t>
  </si>
  <si>
    <t>TOTALE FUNZIONI  STRUMENTALI</t>
  </si>
  <si>
    <t>AVVIAMENTO PRATICA SPORTIVA</t>
  </si>
  <si>
    <t>COORDINATORI ATTIVITA' SPORTIVE</t>
  </si>
  <si>
    <t>TOTALE ATTIVITA' COMPLEMENTARI EDUCAZIONE FISICA</t>
  </si>
  <si>
    <t>ORE ECCEDENTI SOSTITUZIONE ASSENTI INFANZIA E PRIMARIA</t>
  </si>
  <si>
    <t>ORE ECCEDENTI SOSTITUZIONE ASSENTI SECONDARIA</t>
  </si>
  <si>
    <t>TOTALE ORE ECCEDENTI SOSTITUZIONE COLLEGHI ASSENTI</t>
  </si>
  <si>
    <t>COMANDATI</t>
  </si>
  <si>
    <t>TOTALE VOCI</t>
  </si>
  <si>
    <t>QUOTA POSTI DOCENTI II GRADO</t>
  </si>
  <si>
    <t>QUOTA PER NUMERO DOCENTI OD</t>
  </si>
  <si>
    <t>Pesi delle voci</t>
  </si>
  <si>
    <t>** Sono considerati anche i posti per COCOCO (458,5)</t>
  </si>
  <si>
    <t>****Sono stati considerati, relativamente ai soli convitti ed educandati in cui sono presenti convittori, i Posti del Personale educativo e i Posti ATA. Per i convitti annessi, il numero dei posti ATA è stato stimato in quota parte considerando i posti ATA della relativa sede di dirigenza in funzione del numero di convitti annessi.</t>
  </si>
  <si>
    <t>*sono state considerate le scuole dove sono presenti alunni, classi o posti in organico di diritto 2019-20 (compresi i Centri territoriali permanenti ed esclusi i convitti ed educandati)</t>
  </si>
  <si>
    <t xml:space="preserve">***Sono state considerate sezioni carcerarie, sezioni ospedaliere, Centri Territoriali permanenti, corsi serali, Convitti, Educandati. Una complesisità è stata riconosciuta anche agli  istituti “verticalizzati” (Istituti comprensivi, Istituti di istruzione secondaria di II grado e Istituti omnicomprensivi). </t>
  </si>
  <si>
    <t>A.S. 2018-2019</t>
  </si>
  <si>
    <t>A.S. 2019-2020</t>
  </si>
  <si>
    <t xml:space="preserve">Fondo dell'istituzione scolastica - art. 40, c. 4, lett. a) </t>
  </si>
  <si>
    <t>Attività complementari di  educazione fisica - art. 40, c. 4, lett. b)</t>
  </si>
  <si>
    <t>Funzioni strumentali  - art. 40, c. 4, lett. c)</t>
  </si>
  <si>
    <t>Incarichi specifici - art. 40, c. 4, lett. d)</t>
  </si>
  <si>
    <t>Aree a rischio - art. 40, c. 4, lett. e)</t>
  </si>
  <si>
    <t>Ore eccedenti sostituzione - art. 40, c. 4, lett. f)</t>
  </si>
  <si>
    <t>Valorizzazione docente - BONUS - art. 40, c. 4, lett. g)</t>
  </si>
  <si>
    <t xml:space="preserve">         130.678.000,00 </t>
  </si>
  <si>
    <t>TOTALE Fondo MOF</t>
  </si>
  <si>
    <t>***** Di cui 390.000,00 per i CPIA</t>
  </si>
  <si>
    <t>residuo LS</t>
  </si>
  <si>
    <t>Totale MOF</t>
  </si>
  <si>
    <t>TOTALE VALORIZZAZIONE PERSONALE SCOLASTICO</t>
  </si>
  <si>
    <t>SVILUPPO CALCOLO Lordo Stato</t>
  </si>
  <si>
    <t>QUOTA PUNTI EROGAZIONE DEL SERVIZIO (1)</t>
  </si>
  <si>
    <t>QUOTA POSTI ORGANICO DI DIRITTO e POTENZIAMENTO (2)</t>
  </si>
  <si>
    <t>QUOTA PER INDENNITA' PER BILINGUISMO E TRILINGUISMO (3)</t>
  </si>
  <si>
    <t>QUOTA PER INDENNITA' SOSTITUTO DSGA (3)</t>
  </si>
  <si>
    <t>(3) Il calcolo sarà possibile dopo la rilevazione</t>
  </si>
  <si>
    <t>QUOTA PER TURNI FESTIVI E NOTTURNI ATA/EDUCATORI NEI CONVITTI (4)</t>
  </si>
  <si>
    <t>(4) sono stati considerati i posti PED e i posti ATA solo nei convitti/educandati con convittori
Per I convitti annessi I posti ATA sono stati calcolati in proporzione ai punti di erogazione della sede di dirigenza (compresi gli stessi convitti).
Nel calcolo sono stati considerati anche i posti ATA accantonati</t>
  </si>
  <si>
    <t>(5) sono stati considerati I posti del personale docente compresi quelli di potenziamento, I posti del personale educativo e i posti del personale ATA, compresi quelli accantonati ed esclusi i DSGA</t>
  </si>
  <si>
    <t>QUOTA 80% VALORIZZAZIONE PERSONALE SCOLASTICO (5)</t>
  </si>
  <si>
    <t>QUOTA BASE (6)</t>
  </si>
  <si>
    <t>(6) sono considerate tutte le sedi oggetto dei finanziamenti ad eccezione dei convitti e degli educandati</t>
  </si>
  <si>
    <t>(8) sono stati considerati i posti di organico del personale ATA compresi i posti accantonati ed esclusi I DSGA</t>
  </si>
  <si>
    <t>QUOTA AGGIUNTIVA PER COMPLESSITA'  (7)</t>
  </si>
  <si>
    <t>INCARICHI SPECIFICI PERSONALE ATA (8)</t>
  </si>
  <si>
    <t>(1) sono state considerate le scuole dove sono presenti alunni, classi o posti in organico di diritto 2022-23 (compresi i Centri territoriali permanenti)
sono esclusi convitti ed educandati
sono state incluse le scuole ospedalierie che hanno in OD solo ore residue e non posti interi</t>
  </si>
  <si>
    <t>(7) presenza di sezioni carcerarie, sezioni ospedaliere, Centri Territoriali permanenti, corsi serali, scuola annesa ad istituto d'arte, Convitti, Educandati e se si tratta di istituto “verticalizzato” (Istituti comprensivi, Istituti di istruzione secondaria di II grado e Istituti omnicomprensivi). 
sono state incluse le scuole ospedalierie che hanno in OD solo ore residue e non posti interi</t>
  </si>
  <si>
    <t>AREE A RISCHIO (9)</t>
  </si>
  <si>
    <t>QUOTA 20% VALORIZZAZIONE PERSONALE SCOLASTICO (punteggi alunni come da criteri) (9)</t>
  </si>
  <si>
    <t>IMPORTO MOF 2022-23
LORDO STATO</t>
  </si>
  <si>
    <t>IMPORTO MOF 2021-22
LORDO STATO</t>
  </si>
  <si>
    <t>Incremento 2022-23</t>
  </si>
  <si>
    <t>Incremento %</t>
  </si>
  <si>
    <t>(9) Il calcolo sarà possibile a settembre</t>
  </si>
  <si>
    <t>(9) Il calcolo sarà effettuato sulla base degli alunni con giudizio sospeso</t>
  </si>
  <si>
    <t>ISTITUTI CONTRATTUALI - AS 2022-2023</t>
  </si>
  <si>
    <t>TOTALE STANZIAMENTO l.S.</t>
  </si>
  <si>
    <t>Fondo dell'istituzione scolastica - art. 40, c. 4, lett. a)</t>
  </si>
  <si>
    <t>Attività complementari di educazione fisica - art. 40, c. 4, lett. b)</t>
  </si>
  <si>
    <t>Funzioni strumentali - art. 40, c. 4, lett. c)</t>
  </si>
  <si>
    <t>Valorizzazione personale scolastico - BONUS - art. 40, c. 4, lett. g)</t>
  </si>
  <si>
    <t>Valorizzazione professionalità docenti - art. 40, c. 4, lett.  h)</t>
  </si>
  <si>
    <t>TOTALE</t>
  </si>
  <si>
    <t>(2) sono considerati i Posti docenti in organico di diritto e di potenziamento compresi I posti di sostegno, i posti del personale educativo e i posti del personale ATA compresi i posti accantonati</t>
  </si>
  <si>
    <t>CONSISTENZA DI RIFERIMENTO 2023-24</t>
  </si>
  <si>
    <t>IMPORTO MOF 2023-24
LORDO STATO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</si>
</sst>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color theme="1"/>
      <name val="Times New Roman"/>
      <family val="1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b/>
      <i/>
      <sz val="8"/>
      <name val="Arial"/>
      <family val="2"/>
    </font>
    <font>
      <b/>
      <sz val="9"/>
      <color rgb="FF000000"/>
      <name val="Times New Roman"/>
      <family val="1"/>
    </font>
    <font>
      <sz val="9"/>
      <color rgb="FF000000"/>
      <name val="Times New Roman"/>
      <family val="1"/>
    </font>
    <font>
      <sz val="12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3" fillId="0" borderId="1" xfId="1" applyFont="1" applyBorder="1" applyAlignment="1">
      <alignment horizontal="left"/>
    </xf>
    <xf numFmtId="4" fontId="4" fillId="0" borderId="1" xfId="1" applyNumberFormat="1" applyFont="1" applyBorder="1"/>
    <xf numFmtId="0" fontId="2" fillId="0" borderId="1" xfId="1" applyFont="1" applyBorder="1" applyAlignment="1">
      <alignment horizontal="left"/>
    </xf>
    <xf numFmtId="4" fontId="2" fillId="0" borderId="1" xfId="1" applyNumberFormat="1" applyFont="1" applyBorder="1"/>
    <xf numFmtId="4" fontId="3" fillId="0" borderId="1" xfId="1" applyNumberFormat="1" applyFont="1" applyBorder="1" applyAlignment="1">
      <alignment horizontal="right"/>
    </xf>
    <xf numFmtId="0" fontId="4" fillId="0" borderId="0" xfId="1" applyFont="1"/>
    <xf numFmtId="0" fontId="3" fillId="0" borderId="0" xfId="1" applyFont="1" applyAlignment="1">
      <alignment horizontal="left"/>
    </xf>
    <xf numFmtId="4" fontId="4" fillId="0" borderId="1" xfId="1" applyNumberFormat="1" applyFont="1" applyBorder="1" applyAlignment="1">
      <alignment horizontal="right"/>
    </xf>
    <xf numFmtId="0" fontId="2" fillId="2" borderId="1" xfId="1" applyFont="1" applyFill="1" applyBorder="1" applyAlignment="1">
      <alignment horizontal="left"/>
    </xf>
    <xf numFmtId="4" fontId="2" fillId="2" borderId="1" xfId="1" applyNumberFormat="1" applyFont="1" applyFill="1" applyBorder="1" applyAlignment="1">
      <alignment horizontal="center" vertical="center" wrapText="1"/>
    </xf>
    <xf numFmtId="0" fontId="4" fillId="0" borderId="0" xfId="0" applyFont="1"/>
    <xf numFmtId="3" fontId="4" fillId="0" borderId="0" xfId="0" applyNumberFormat="1" applyFont="1"/>
    <xf numFmtId="0" fontId="2" fillId="0" borderId="0" xfId="0" applyFont="1"/>
    <xf numFmtId="4" fontId="4" fillId="0" borderId="0" xfId="0" applyNumberFormat="1" applyFont="1"/>
    <xf numFmtId="0" fontId="2" fillId="2" borderId="1" xfId="1" applyFont="1" applyFill="1" applyBorder="1" applyAlignment="1">
      <alignment horizontal="center" vertical="center"/>
    </xf>
    <xf numFmtId="4" fontId="2" fillId="2" borderId="1" xfId="1" applyNumberFormat="1" applyFont="1" applyFill="1" applyBorder="1" applyAlignment="1">
      <alignment horizontal="right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4" fontId="6" fillId="0" borderId="3" xfId="0" applyNumberFormat="1" applyFont="1" applyBorder="1" applyAlignment="1">
      <alignment horizontal="right" vertical="center"/>
    </xf>
    <xf numFmtId="0" fontId="6" fillId="0" borderId="4" xfId="0" applyFont="1" applyBorder="1" applyAlignment="1">
      <alignment vertical="center"/>
    </xf>
    <xf numFmtId="4" fontId="6" fillId="0" borderId="5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4" fontId="7" fillId="0" borderId="5" xfId="0" applyNumberFormat="1" applyFont="1" applyBorder="1" applyAlignment="1">
      <alignment horizontal="right" vertical="center"/>
    </xf>
    <xf numFmtId="4" fontId="8" fillId="0" borderId="1" xfId="1" applyNumberFormat="1" applyFont="1" applyBorder="1" applyAlignment="1">
      <alignment horizontal="right"/>
    </xf>
    <xf numFmtId="4" fontId="2" fillId="0" borderId="1" xfId="1" applyNumberFormat="1" applyFont="1" applyBorder="1" applyAlignment="1">
      <alignment horizontal="right"/>
    </xf>
    <xf numFmtId="4" fontId="6" fillId="0" borderId="0" xfId="0" applyNumberFormat="1" applyFont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0" fontId="4" fillId="0" borderId="0" xfId="0" applyFont="1" applyAlignment="1">
      <alignment wrapText="1"/>
    </xf>
    <xf numFmtId="4" fontId="3" fillId="0" borderId="1" xfId="1" applyNumberFormat="1" applyFont="1" applyBorder="1"/>
    <xf numFmtId="4" fontId="0" fillId="0" borderId="0" xfId="0" applyNumberFormat="1"/>
    <xf numFmtId="0" fontId="3" fillId="0" borderId="1" xfId="1" applyFont="1" applyBorder="1" applyAlignment="1">
      <alignment horizontal="right"/>
    </xf>
    <xf numFmtId="10" fontId="2" fillId="2" borderId="1" xfId="1" applyNumberFormat="1" applyFont="1" applyFill="1" applyBorder="1" applyAlignment="1">
      <alignment horizontal="center" vertical="center" wrapText="1"/>
    </xf>
    <xf numFmtId="10" fontId="4" fillId="0" borderId="0" xfId="0" applyNumberFormat="1" applyFont="1" applyAlignment="1">
      <alignment horizontal="center"/>
    </xf>
    <xf numFmtId="10" fontId="2" fillId="2" borderId="0" xfId="1" applyNumberFormat="1" applyFont="1" applyFill="1" applyAlignment="1">
      <alignment horizontal="center" vertical="center"/>
    </xf>
    <xf numFmtId="10" fontId="2" fillId="0" borderId="0" xfId="1" applyNumberFormat="1" applyFont="1" applyAlignment="1">
      <alignment horizontal="center"/>
    </xf>
    <xf numFmtId="10" fontId="4" fillId="0" borderId="0" xfId="1" applyNumberFormat="1" applyFont="1" applyAlignment="1">
      <alignment horizontal="center"/>
    </xf>
    <xf numFmtId="10" fontId="3" fillId="0" borderId="0" xfId="1" applyNumberFormat="1" applyFont="1" applyAlignment="1">
      <alignment horizontal="center"/>
    </xf>
    <xf numFmtId="10" fontId="6" fillId="0" borderId="0" xfId="0" applyNumberFormat="1" applyFont="1" applyAlignment="1">
      <alignment horizontal="center" vertical="center"/>
    </xf>
    <xf numFmtId="10" fontId="6" fillId="0" borderId="3" xfId="0" applyNumberFormat="1" applyFont="1" applyBorder="1" applyAlignment="1">
      <alignment horizontal="center" vertical="center"/>
    </xf>
    <xf numFmtId="10" fontId="6" fillId="0" borderId="5" xfId="0" applyNumberFormat="1" applyFont="1" applyBorder="1" applyAlignment="1">
      <alignment horizontal="center" vertical="center" wrapText="1"/>
    </xf>
    <xf numFmtId="10" fontId="6" fillId="0" borderId="5" xfId="0" applyNumberFormat="1" applyFont="1" applyBorder="1" applyAlignment="1">
      <alignment horizontal="center" vertical="center"/>
    </xf>
    <xf numFmtId="10" fontId="7" fillId="0" borderId="5" xfId="0" applyNumberFormat="1" applyFont="1" applyBorder="1" applyAlignment="1">
      <alignment horizontal="center" vertical="center"/>
    </xf>
    <xf numFmtId="4" fontId="4" fillId="0" borderId="0" xfId="0" applyNumberFormat="1" applyFont="1" applyAlignment="1">
      <alignment wrapText="1"/>
    </xf>
    <xf numFmtId="3" fontId="0" fillId="0" borderId="0" xfId="0" applyNumberFormat="1"/>
    <xf numFmtId="3" fontId="2" fillId="2" borderId="1" xfId="1" applyNumberFormat="1" applyFont="1" applyFill="1" applyBorder="1" applyAlignment="1">
      <alignment horizontal="center" vertical="center" wrapText="1"/>
    </xf>
    <xf numFmtId="3" fontId="4" fillId="0" borderId="1" xfId="1" applyNumberFormat="1" applyFont="1" applyBorder="1"/>
    <xf numFmtId="3" fontId="2" fillId="0" borderId="1" xfId="2" applyNumberFormat="1" applyFont="1" applyFill="1" applyBorder="1"/>
    <xf numFmtId="3" fontId="2" fillId="0" borderId="1" xfId="1" applyNumberFormat="1" applyFont="1" applyBorder="1"/>
    <xf numFmtId="3" fontId="2" fillId="0" borderId="0" xfId="0" applyNumberFormat="1" applyFont="1"/>
    <xf numFmtId="3" fontId="2" fillId="2" borderId="1" xfId="1" applyNumberFormat="1" applyFont="1" applyFill="1" applyBorder="1" applyAlignment="1">
      <alignment horizontal="right" vertical="center" wrapText="1"/>
    </xf>
    <xf numFmtId="3" fontId="4" fillId="0" borderId="0" xfId="1" applyNumberFormat="1" applyFont="1"/>
    <xf numFmtId="3" fontId="4" fillId="0" borderId="0" xfId="0" applyNumberFormat="1" applyFont="1" applyAlignment="1">
      <alignment wrapText="1"/>
    </xf>
    <xf numFmtId="10" fontId="3" fillId="0" borderId="1" xfId="1" applyNumberFormat="1" applyFont="1" applyBorder="1" applyAlignment="1">
      <alignment horizontal="center"/>
    </xf>
    <xf numFmtId="0" fontId="3" fillId="0" borderId="1" xfId="1" applyFont="1" applyBorder="1" applyAlignment="1">
      <alignment vertical="center"/>
    </xf>
    <xf numFmtId="10" fontId="3" fillId="0" borderId="1" xfId="1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10" fontId="2" fillId="0" borderId="1" xfId="1" applyNumberFormat="1" applyFont="1" applyBorder="1" applyAlignment="1">
      <alignment horizontal="center"/>
    </xf>
    <xf numFmtId="10" fontId="8" fillId="0" borderId="1" xfId="1" applyNumberFormat="1" applyFont="1" applyBorder="1" applyAlignment="1">
      <alignment horizontal="center"/>
    </xf>
    <xf numFmtId="4" fontId="2" fillId="3" borderId="1" xfId="1" applyNumberFormat="1" applyFont="1" applyFill="1" applyBorder="1" applyAlignment="1">
      <alignment horizontal="center" vertical="center" wrapText="1"/>
    </xf>
    <xf numFmtId="4" fontId="4" fillId="3" borderId="1" xfId="1" applyNumberFormat="1" applyFont="1" applyFill="1" applyBorder="1"/>
    <xf numFmtId="4" fontId="4" fillId="3" borderId="1" xfId="1" applyNumberFormat="1" applyFont="1" applyFill="1" applyBorder="1" applyAlignment="1">
      <alignment vertical="center"/>
    </xf>
    <xf numFmtId="4" fontId="3" fillId="3" borderId="1" xfId="1" applyNumberFormat="1" applyFont="1" applyFill="1" applyBorder="1"/>
    <xf numFmtId="4" fontId="2" fillId="3" borderId="1" xfId="1" applyNumberFormat="1" applyFont="1" applyFill="1" applyBorder="1"/>
    <xf numFmtId="10" fontId="4" fillId="0" borderId="0" xfId="0" applyNumberFormat="1" applyFont="1" applyAlignment="1">
      <alignment wrapText="1"/>
    </xf>
    <xf numFmtId="10" fontId="4" fillId="3" borderId="1" xfId="1" applyNumberFormat="1" applyFont="1" applyFill="1" applyBorder="1" applyAlignment="1">
      <alignment horizontal="center"/>
    </xf>
    <xf numFmtId="10" fontId="2" fillId="3" borderId="1" xfId="1" applyNumberFormat="1" applyFont="1" applyFill="1" applyBorder="1" applyAlignment="1">
      <alignment horizontal="center"/>
    </xf>
    <xf numFmtId="10" fontId="2" fillId="4" borderId="1" xfId="1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justify" vertical="center" wrapText="1"/>
    </xf>
    <xf numFmtId="0" fontId="9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4" fontId="10" fillId="0" borderId="5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justify" vertical="center" wrapText="1"/>
    </xf>
    <xf numFmtId="4" fontId="9" fillId="0" borderId="5" xfId="0" applyNumberFormat="1" applyFont="1" applyBorder="1" applyAlignment="1">
      <alignment horizontal="right" vertical="center"/>
    </xf>
    <xf numFmtId="0" fontId="2" fillId="4" borderId="1" xfId="1" applyFont="1" applyFill="1" applyBorder="1" applyAlignment="1">
      <alignment horizontal="left"/>
    </xf>
    <xf numFmtId="4" fontId="2" fillId="4" borderId="1" xfId="1" applyNumberFormat="1" applyFont="1" applyFill="1" applyBorder="1"/>
    <xf numFmtId="4" fontId="2" fillId="3" borderId="0" xfId="1" applyNumberFormat="1" applyFont="1" applyFill="1"/>
    <xf numFmtId="4" fontId="11" fillId="0" borderId="0" xfId="0" applyNumberFormat="1" applyFont="1"/>
    <xf numFmtId="0" fontId="4" fillId="0" borderId="0" xfId="0" applyFont="1" applyAlignment="1">
      <alignment horizontal="left" wrapText="1"/>
    </xf>
  </cellXfs>
  <cellStyles count="3">
    <cellStyle name="Migliaia" xfId="2" builtinId="3"/>
    <cellStyle name="Normal 3" xfId="1" xr:uid="{00000000-0005-0000-0000-000002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99F0D-E2C9-4E1F-B65C-925A74588737}">
  <dimension ref="A2:I64"/>
  <sheetViews>
    <sheetView tabSelected="1" zoomScaleNormal="100" workbookViewId="0">
      <selection activeCell="A16" sqref="A16"/>
    </sheetView>
  </sheetViews>
  <sheetFormatPr defaultColWidth="9.28515625" defaultRowHeight="11.25" x14ac:dyDescent="0.2"/>
  <cols>
    <col min="1" max="1" width="67.28515625" style="11" customWidth="1"/>
    <col min="2" max="2" width="7.85546875" style="34" hidden="1" customWidth="1"/>
    <col min="3" max="3" width="15" style="12" customWidth="1"/>
    <col min="4" max="4" width="12" style="12" customWidth="1"/>
    <col min="5" max="5" width="12.5703125" style="11" customWidth="1"/>
    <col min="6" max="6" width="13.7109375" style="14" bestFit="1" customWidth="1"/>
    <col min="7" max="7" width="18" style="11" customWidth="1"/>
    <col min="8" max="16384" width="9.28515625" style="11"/>
  </cols>
  <sheetData>
    <row r="2" spans="1:7" ht="45" x14ac:dyDescent="0.2">
      <c r="A2" s="9"/>
      <c r="B2" s="33" t="s">
        <v>14</v>
      </c>
      <c r="C2" s="10" t="s">
        <v>69</v>
      </c>
      <c r="D2" s="46" t="s">
        <v>68</v>
      </c>
      <c r="E2" s="10" t="s">
        <v>0</v>
      </c>
      <c r="F2" s="10" t="s">
        <v>34</v>
      </c>
      <c r="G2" s="10" t="s">
        <v>31</v>
      </c>
    </row>
    <row r="3" spans="1:7" x14ac:dyDescent="0.2">
      <c r="A3" s="1" t="s">
        <v>35</v>
      </c>
      <c r="B3" s="54">
        <v>0.21049999999999999</v>
      </c>
      <c r="C3" s="2">
        <v>108456725</v>
      </c>
      <c r="D3" s="47">
        <v>42421</v>
      </c>
      <c r="E3" s="8">
        <f>ROUNDDOWN(C3/D3,2)</f>
        <v>2556.67</v>
      </c>
      <c r="F3" s="8">
        <f>E3*D3</f>
        <v>108456498.07000001</v>
      </c>
      <c r="G3" s="2">
        <f t="shared" ref="G3:G12" si="0">C3-F3</f>
        <v>226.9299999922514</v>
      </c>
    </row>
    <row r="4" spans="1:7" x14ac:dyDescent="0.2">
      <c r="A4" s="1" t="s">
        <v>36</v>
      </c>
      <c r="B4" s="54">
        <v>0.61329999999999996</v>
      </c>
      <c r="C4" s="2">
        <v>316014736</v>
      </c>
      <c r="D4" s="47">
        <v>1000285</v>
      </c>
      <c r="E4" s="8">
        <f>ROUNDDOWN(C4/D4,2)</f>
        <v>315.92</v>
      </c>
      <c r="F4" s="8">
        <f>E4*D4</f>
        <v>316010037.19999999</v>
      </c>
      <c r="G4" s="2">
        <f t="shared" si="0"/>
        <v>4698.8000000119209</v>
      </c>
    </row>
    <row r="5" spans="1:7" x14ac:dyDescent="0.2">
      <c r="A5" s="1" t="s">
        <v>1</v>
      </c>
      <c r="B5" s="54">
        <v>4.7999999999999996E-3</v>
      </c>
      <c r="C5" s="2">
        <v>2451894</v>
      </c>
      <c r="D5" s="47">
        <v>2295</v>
      </c>
      <c r="E5" s="8">
        <f>ROUNDDOWN(C5/D5,2)</f>
        <v>1068.3599999999999</v>
      </c>
      <c r="F5" s="8">
        <f>E5*D5</f>
        <v>2451886.1999999997</v>
      </c>
      <c r="G5" s="2">
        <f t="shared" si="0"/>
        <v>7.8000000002793968</v>
      </c>
    </row>
    <row r="6" spans="1:7" x14ac:dyDescent="0.2">
      <c r="A6" s="1" t="s">
        <v>12</v>
      </c>
      <c r="B6" s="54">
        <v>0.17150000000000001</v>
      </c>
      <c r="C6" s="2">
        <v>88347010</v>
      </c>
      <c r="D6" s="47">
        <v>274705</v>
      </c>
      <c r="E6" s="8">
        <f>ROUNDDOWN(C6/D6,2)</f>
        <v>321.60000000000002</v>
      </c>
      <c r="F6" s="8">
        <f>E6*D6</f>
        <v>88345128</v>
      </c>
      <c r="G6" s="2">
        <f t="shared" si="0"/>
        <v>1882</v>
      </c>
    </row>
    <row r="7" spans="1:7" x14ac:dyDescent="0.2">
      <c r="A7" s="55" t="s">
        <v>37</v>
      </c>
      <c r="B7" s="56"/>
      <c r="C7" s="57">
        <v>120135</v>
      </c>
      <c r="D7" s="47"/>
      <c r="E7" s="5"/>
      <c r="F7" s="57">
        <v>120135</v>
      </c>
      <c r="G7" s="2">
        <f t="shared" si="0"/>
        <v>0</v>
      </c>
    </row>
    <row r="8" spans="1:7" ht="9.4" customHeight="1" x14ac:dyDescent="0.2">
      <c r="A8" s="1" t="s">
        <v>38</v>
      </c>
      <c r="B8" s="54"/>
      <c r="C8" s="57">
        <v>1954358</v>
      </c>
      <c r="D8" s="47"/>
      <c r="E8" s="5"/>
      <c r="F8" s="57">
        <v>1954358</v>
      </c>
      <c r="G8" s="2">
        <f t="shared" si="0"/>
        <v>0</v>
      </c>
    </row>
    <row r="9" spans="1:7" x14ac:dyDescent="0.2">
      <c r="A9" s="1" t="s">
        <v>40</v>
      </c>
      <c r="B9" s="54"/>
      <c r="C9" s="57">
        <v>1835142</v>
      </c>
      <c r="D9" s="47">
        <v>5622</v>
      </c>
      <c r="E9" s="8">
        <f>ROUNDDOWN(C9/D9,2)</f>
        <v>326.42</v>
      </c>
      <c r="F9" s="8">
        <f>E9*D9</f>
        <v>1835133.24</v>
      </c>
      <c r="G9" s="2">
        <f t="shared" si="0"/>
        <v>8.7600000000093132</v>
      </c>
    </row>
    <row r="10" spans="1:7" x14ac:dyDescent="0.2">
      <c r="A10" s="58" t="s">
        <v>43</v>
      </c>
      <c r="B10" s="54"/>
      <c r="C10" s="30">
        <v>114240000</v>
      </c>
      <c r="D10" s="47">
        <v>992352</v>
      </c>
      <c r="E10" s="8">
        <f>ROUNDDOWN(C10/D10,2)</f>
        <v>115.12</v>
      </c>
      <c r="F10" s="5">
        <f>E10*D10</f>
        <v>114239562.24000001</v>
      </c>
      <c r="G10" s="2">
        <f t="shared" si="0"/>
        <v>437.75999999046326</v>
      </c>
    </row>
    <row r="11" spans="1:7" x14ac:dyDescent="0.2">
      <c r="A11" s="32" t="s">
        <v>52</v>
      </c>
      <c r="B11" s="54"/>
      <c r="C11" s="30">
        <f>C12-C10</f>
        <v>28560000</v>
      </c>
      <c r="D11" s="48"/>
      <c r="E11" s="5"/>
      <c r="F11" s="5">
        <v>28560000</v>
      </c>
      <c r="G11" s="2">
        <f t="shared" si="0"/>
        <v>0</v>
      </c>
    </row>
    <row r="12" spans="1:7" s="13" customFormat="1" x14ac:dyDescent="0.2">
      <c r="A12" s="3" t="s">
        <v>33</v>
      </c>
      <c r="B12" s="59">
        <f>SUM(B10:B11)</f>
        <v>0</v>
      </c>
      <c r="C12" s="4">
        <v>142800000</v>
      </c>
      <c r="D12" s="49"/>
      <c r="E12" s="25"/>
      <c r="F12" s="8">
        <v>142800000</v>
      </c>
      <c r="G12" s="2">
        <f t="shared" si="0"/>
        <v>0</v>
      </c>
    </row>
    <row r="13" spans="1:7" s="13" customFormat="1" x14ac:dyDescent="0.2">
      <c r="A13" s="3" t="s">
        <v>2</v>
      </c>
      <c r="B13" s="60"/>
      <c r="C13" s="4">
        <f>C3+C4+C5+C6+C7+C8+C9+C10+C11</f>
        <v>661980000</v>
      </c>
      <c r="D13" s="49"/>
      <c r="E13" s="25"/>
      <c r="F13" s="4">
        <f>F3+F4+F5+F6+F7+F8+F9+F10+F11</f>
        <v>661972737.95000005</v>
      </c>
      <c r="G13" s="4">
        <f>G3+G4+G5+G6+G7+G8+G9+G10+G11</f>
        <v>7262.0499999949243</v>
      </c>
    </row>
    <row r="14" spans="1:7" x14ac:dyDescent="0.2">
      <c r="A14" s="1" t="s">
        <v>44</v>
      </c>
      <c r="B14" s="54" t="e">
        <f>#REF!/#REF!</f>
        <v>#REF!</v>
      </c>
      <c r="C14" s="2">
        <v>11743055</v>
      </c>
      <c r="D14" s="47">
        <v>8166</v>
      </c>
      <c r="E14" s="8">
        <f>ROUNDDOWN(C14/D14,2)</f>
        <v>1438.04</v>
      </c>
      <c r="F14" s="8">
        <f>E14*D14</f>
        <v>11743034.640000001</v>
      </c>
      <c r="G14" s="2">
        <f t="shared" ref="G14:G25" si="1">C14-F14</f>
        <v>20.359999999403954</v>
      </c>
    </row>
    <row r="15" spans="1:7" x14ac:dyDescent="0.2">
      <c r="A15" s="1" t="s">
        <v>47</v>
      </c>
      <c r="B15" s="54" t="e">
        <f>#REF!/#REF!</f>
        <v>#REF!</v>
      </c>
      <c r="C15" s="2">
        <v>5347245</v>
      </c>
      <c r="D15" s="47">
        <v>8854</v>
      </c>
      <c r="E15" s="8">
        <f>ROUNDDOWN(C15/D15,2)</f>
        <v>603.92999999999995</v>
      </c>
      <c r="F15" s="8">
        <f>E15*D15</f>
        <v>5347196.22</v>
      </c>
      <c r="G15" s="2">
        <f t="shared" si="1"/>
        <v>48.78000000026077</v>
      </c>
    </row>
    <row r="16" spans="1:7" x14ac:dyDescent="0.2">
      <c r="A16" s="1" t="s">
        <v>13</v>
      </c>
      <c r="B16" s="54" t="e">
        <f>#REF!/#REF!</f>
        <v>#REF!</v>
      </c>
      <c r="C16" s="2">
        <v>28149700</v>
      </c>
      <c r="D16" s="47">
        <v>793544</v>
      </c>
      <c r="E16" s="8">
        <f>ROUNDDOWN(C16/D16,2)</f>
        <v>35.47</v>
      </c>
      <c r="F16" s="8">
        <f>E16*D16</f>
        <v>28147005.68</v>
      </c>
      <c r="G16" s="2">
        <f t="shared" si="1"/>
        <v>2694.320000000298</v>
      </c>
    </row>
    <row r="17" spans="1:7" s="13" customFormat="1" x14ac:dyDescent="0.2">
      <c r="A17" s="3" t="s">
        <v>3</v>
      </c>
      <c r="B17" s="60" t="e">
        <f>((#REF!*100)/#REF!)/100</f>
        <v>#REF!</v>
      </c>
      <c r="C17" s="4">
        <f>SUM(C14:C16)</f>
        <v>45240000</v>
      </c>
      <c r="D17" s="49"/>
      <c r="E17" s="25"/>
      <c r="F17" s="4">
        <f>SUM(F14:F16)</f>
        <v>45237236.539999999</v>
      </c>
      <c r="G17" s="4">
        <f t="shared" si="1"/>
        <v>2763.4600000008941</v>
      </c>
    </row>
    <row r="18" spans="1:7" s="13" customFormat="1" x14ac:dyDescent="0.2">
      <c r="A18" s="3" t="s">
        <v>48</v>
      </c>
      <c r="B18" s="59">
        <v>1</v>
      </c>
      <c r="C18" s="4">
        <v>29620000</v>
      </c>
      <c r="D18" s="47">
        <v>196513</v>
      </c>
      <c r="E18" s="8">
        <f>ROUNDDOWN(C18/D18,2)</f>
        <v>150.72</v>
      </c>
      <c r="F18" s="26">
        <f>E18*D18</f>
        <v>29618439.359999999</v>
      </c>
      <c r="G18" s="4">
        <f t="shared" si="1"/>
        <v>1560.640000000596</v>
      </c>
    </row>
    <row r="19" spans="1:7" x14ac:dyDescent="0.2">
      <c r="A19" s="1" t="s">
        <v>4</v>
      </c>
      <c r="B19" s="54"/>
      <c r="C19" s="2">
        <v>17105000</v>
      </c>
      <c r="D19" s="47">
        <v>201091</v>
      </c>
      <c r="E19" s="8">
        <f>ROUNDDOWN(C19/D19,2)</f>
        <v>85.06</v>
      </c>
      <c r="F19" s="8">
        <f>E19*D19</f>
        <v>17104800.460000001</v>
      </c>
      <c r="G19" s="4">
        <f t="shared" si="1"/>
        <v>199.53999999910593</v>
      </c>
    </row>
    <row r="20" spans="1:7" x14ac:dyDescent="0.2">
      <c r="A20" s="1" t="s">
        <v>5</v>
      </c>
      <c r="B20" s="54"/>
      <c r="C20" s="2">
        <v>45000</v>
      </c>
      <c r="D20" s="47">
        <v>18</v>
      </c>
      <c r="E20" s="8">
        <f>ROUNDDOWN(C20/D20,2)</f>
        <v>2500</v>
      </c>
      <c r="F20" s="8">
        <f>E20*18</f>
        <v>45000</v>
      </c>
      <c r="G20" s="4">
        <f t="shared" si="1"/>
        <v>0</v>
      </c>
    </row>
    <row r="21" spans="1:7" s="13" customFormat="1" x14ac:dyDescent="0.2">
      <c r="A21" s="3" t="s">
        <v>6</v>
      </c>
      <c r="B21" s="60" t="e">
        <f>((#REF!*100)/#REF!)/100</f>
        <v>#REF!</v>
      </c>
      <c r="C21" s="4">
        <f>SUM(C19:C20)</f>
        <v>17150000</v>
      </c>
      <c r="D21" s="49"/>
      <c r="E21" s="25"/>
      <c r="F21" s="26">
        <f>SUM(F19:F20)</f>
        <v>17149800.460000001</v>
      </c>
      <c r="G21" s="4">
        <f t="shared" si="1"/>
        <v>199.53999999910593</v>
      </c>
    </row>
    <row r="22" spans="1:7" x14ac:dyDescent="0.2">
      <c r="A22" s="1" t="s">
        <v>7</v>
      </c>
      <c r="B22" s="54" t="e">
        <f>((#REF!*100)/#REF!)/100</f>
        <v>#REF!</v>
      </c>
      <c r="C22" s="2">
        <v>9120000</v>
      </c>
      <c r="D22" s="47">
        <v>342733</v>
      </c>
      <c r="E22" s="8">
        <f>ROUNDDOWN(C22/D22,2)</f>
        <v>26.6</v>
      </c>
      <c r="F22" s="8">
        <f>E22*D22</f>
        <v>9116697.8000000007</v>
      </c>
      <c r="G22" s="4">
        <f t="shared" si="1"/>
        <v>3302.1999999992549</v>
      </c>
    </row>
    <row r="23" spans="1:7" x14ac:dyDescent="0.2">
      <c r="A23" s="1" t="s">
        <v>8</v>
      </c>
      <c r="B23" s="54" t="e">
        <f>((#REF!*100)/#REF!)/100</f>
        <v>#REF!</v>
      </c>
      <c r="C23" s="2">
        <v>20880000</v>
      </c>
      <c r="D23" s="47">
        <v>450811</v>
      </c>
      <c r="E23" s="8">
        <f>ROUNDDOWN(C23/D23,2)</f>
        <v>46.31</v>
      </c>
      <c r="F23" s="8">
        <f>E23*D23</f>
        <v>20877057.41</v>
      </c>
      <c r="G23" s="4">
        <f t="shared" si="1"/>
        <v>2942.589999999851</v>
      </c>
    </row>
    <row r="24" spans="1:7" s="13" customFormat="1" x14ac:dyDescent="0.2">
      <c r="A24" s="3" t="s">
        <v>9</v>
      </c>
      <c r="B24" s="60" t="e">
        <f>((#REF!*100)/#REF!)/100</f>
        <v>#REF!</v>
      </c>
      <c r="C24" s="4">
        <f>SUM(C22:C23)</f>
        <v>30000000</v>
      </c>
      <c r="D24" s="49"/>
      <c r="E24" s="25"/>
      <c r="F24" s="26">
        <f>SUM(F22:F23)</f>
        <v>29993755.210000001</v>
      </c>
      <c r="G24" s="4">
        <f t="shared" si="1"/>
        <v>6244.7899999991059</v>
      </c>
    </row>
    <row r="25" spans="1:7" s="13" customFormat="1" x14ac:dyDescent="0.2">
      <c r="A25" s="3" t="s">
        <v>51</v>
      </c>
      <c r="B25" s="59">
        <v>1</v>
      </c>
      <c r="C25" s="4">
        <v>16870000</v>
      </c>
      <c r="D25" s="49"/>
      <c r="E25" s="25"/>
      <c r="F25" s="26">
        <v>16870000</v>
      </c>
      <c r="G25" s="4">
        <f t="shared" si="1"/>
        <v>0</v>
      </c>
    </row>
    <row r="26" spans="1:7" hidden="1" x14ac:dyDescent="0.2">
      <c r="D26" s="50"/>
      <c r="E26" s="14"/>
      <c r="G26" s="13"/>
    </row>
    <row r="27" spans="1:7" hidden="1" x14ac:dyDescent="0.2">
      <c r="A27" s="15" t="s">
        <v>11</v>
      </c>
      <c r="B27" s="35"/>
      <c r="C27" s="16" t="e">
        <f>#REF!+C17+C13+C21+C24+C25+C12</f>
        <v>#REF!</v>
      </c>
      <c r="D27" s="51"/>
      <c r="E27" s="16"/>
      <c r="F27" s="16"/>
      <c r="G27" s="16">
        <f>G13+G17+G18+G21+G24+G25+G12</f>
        <v>18030.479999994626</v>
      </c>
    </row>
    <row r="28" spans="1:7" hidden="1" x14ac:dyDescent="0.2">
      <c r="A28" s="3" t="s">
        <v>10</v>
      </c>
      <c r="B28" s="36"/>
      <c r="C28" s="4">
        <v>1150000</v>
      </c>
      <c r="D28" s="49"/>
      <c r="E28" s="5"/>
      <c r="F28" s="8"/>
      <c r="G28" s="4"/>
    </row>
    <row r="29" spans="1:7" ht="16.5" hidden="1" customHeight="1" x14ac:dyDescent="0.2">
      <c r="A29" s="6" t="s">
        <v>17</v>
      </c>
      <c r="B29" s="37"/>
      <c r="C29" s="6"/>
      <c r="D29" s="52"/>
      <c r="E29" s="6"/>
      <c r="F29" s="6"/>
      <c r="G29" s="6"/>
    </row>
    <row r="30" spans="1:7" ht="16.5" hidden="1" customHeight="1" x14ac:dyDescent="0.2">
      <c r="A30" s="6" t="s">
        <v>15</v>
      </c>
      <c r="B30" s="37"/>
      <c r="C30" s="6"/>
      <c r="D30" s="52"/>
      <c r="E30" s="6"/>
      <c r="F30" s="6"/>
      <c r="G30" s="6"/>
    </row>
    <row r="31" spans="1:7" ht="16.5" hidden="1" customHeight="1" x14ac:dyDescent="0.2">
      <c r="A31" s="6" t="s">
        <v>18</v>
      </c>
      <c r="B31" s="37"/>
      <c r="C31" s="6"/>
      <c r="D31" s="52"/>
      <c r="E31" s="6"/>
      <c r="F31" s="6"/>
      <c r="G31" s="6"/>
    </row>
    <row r="32" spans="1:7" ht="36.75" hidden="1" customHeight="1" x14ac:dyDescent="0.2">
      <c r="A32" s="80" t="s">
        <v>16</v>
      </c>
      <c r="B32" s="80"/>
      <c r="C32" s="80"/>
      <c r="D32" s="80"/>
      <c r="E32" s="80"/>
      <c r="F32" s="80"/>
      <c r="G32" s="80"/>
    </row>
    <row r="33" spans="1:7" ht="18" hidden="1" customHeight="1" x14ac:dyDescent="0.2">
      <c r="A33" s="11" t="s">
        <v>30</v>
      </c>
    </row>
    <row r="34" spans="1:7" hidden="1" x14ac:dyDescent="0.2"/>
    <row r="35" spans="1:7" hidden="1" x14ac:dyDescent="0.2"/>
    <row r="36" spans="1:7" hidden="1" x14ac:dyDescent="0.2">
      <c r="A36" s="7"/>
      <c r="B36" s="38"/>
      <c r="C36" s="7"/>
    </row>
    <row r="37" spans="1:7" hidden="1" x14ac:dyDescent="0.2"/>
    <row r="38" spans="1:7" ht="12.75" hidden="1" x14ac:dyDescent="0.2">
      <c r="A38" s="17"/>
      <c r="B38" s="39" t="s">
        <v>19</v>
      </c>
      <c r="C38" s="18" t="s">
        <v>20</v>
      </c>
    </row>
    <row r="39" spans="1:7" ht="12.75" hidden="1" thickBot="1" x14ac:dyDescent="0.25">
      <c r="A39" s="19" t="s">
        <v>21</v>
      </c>
      <c r="B39" s="40">
        <v>531180000</v>
      </c>
      <c r="C39" s="20">
        <v>519180000</v>
      </c>
    </row>
    <row r="40" spans="1:7" ht="12.75" hidden="1" thickBot="1" x14ac:dyDescent="0.25">
      <c r="A40" s="21" t="s">
        <v>22</v>
      </c>
      <c r="B40" s="41">
        <v>18150000</v>
      </c>
      <c r="C40" s="22">
        <v>17149999.93</v>
      </c>
    </row>
    <row r="41" spans="1:7" ht="12.75" hidden="1" thickBot="1" x14ac:dyDescent="0.25">
      <c r="A41" s="21" t="s">
        <v>23</v>
      </c>
      <c r="B41" s="42">
        <v>55240000</v>
      </c>
      <c r="C41" s="22">
        <v>45240000</v>
      </c>
    </row>
    <row r="42" spans="1:7" ht="12.75" hidden="1" thickBot="1" x14ac:dyDescent="0.25">
      <c r="A42" s="21" t="s">
        <v>24</v>
      </c>
      <c r="B42" s="42">
        <v>29620000</v>
      </c>
      <c r="C42" s="22">
        <v>29620000</v>
      </c>
    </row>
    <row r="43" spans="1:7" ht="12.75" hidden="1" thickBot="1" x14ac:dyDescent="0.25">
      <c r="A43" s="21" t="s">
        <v>25</v>
      </c>
      <c r="B43" s="42">
        <v>23870000</v>
      </c>
      <c r="C43" s="22">
        <v>16870000</v>
      </c>
    </row>
    <row r="44" spans="1:7" ht="12.75" hidden="1" thickBot="1" x14ac:dyDescent="0.25">
      <c r="A44" s="21" t="s">
        <v>26</v>
      </c>
      <c r="B44" s="42">
        <v>30000000</v>
      </c>
      <c r="C44" s="22">
        <v>30000000</v>
      </c>
    </row>
    <row r="45" spans="1:7" s="12" customFormat="1" ht="12.75" hidden="1" thickBot="1" x14ac:dyDescent="0.25">
      <c r="A45" s="21" t="s">
        <v>27</v>
      </c>
      <c r="B45" s="42" t="s">
        <v>28</v>
      </c>
      <c r="C45" s="22">
        <v>142800000</v>
      </c>
      <c r="E45" s="11"/>
      <c r="F45" s="14"/>
      <c r="G45" s="11"/>
    </row>
    <row r="46" spans="1:7" s="12" customFormat="1" ht="12.75" hidden="1" thickBot="1" x14ac:dyDescent="0.25">
      <c r="A46" s="23" t="s">
        <v>29</v>
      </c>
      <c r="B46" s="43">
        <v>818738000</v>
      </c>
      <c r="C46" s="24">
        <v>800859999.92999995</v>
      </c>
      <c r="E46" s="11"/>
      <c r="F46" s="14"/>
      <c r="G46" s="11"/>
    </row>
    <row r="47" spans="1:7" hidden="1" x14ac:dyDescent="0.2"/>
    <row r="48" spans="1:7" hidden="1" x14ac:dyDescent="0.2"/>
    <row r="49" spans="1:9" hidden="1" x14ac:dyDescent="0.2"/>
    <row r="50" spans="1:9" hidden="1" x14ac:dyDescent="0.2"/>
    <row r="52" spans="1:9" x14ac:dyDescent="0.2">
      <c r="A52" s="3" t="s">
        <v>32</v>
      </c>
      <c r="B52" s="36"/>
      <c r="C52" s="4">
        <f>C13+C17+C18+C21+C24+C25</f>
        <v>800860000</v>
      </c>
      <c r="D52" s="49"/>
      <c r="E52" s="5"/>
      <c r="F52" s="4">
        <f>F13+F17+F18+F21+F24+F25</f>
        <v>800841969.5200001</v>
      </c>
      <c r="G52" s="4">
        <f>C52-F52</f>
        <v>18030.479999899864</v>
      </c>
    </row>
    <row r="53" spans="1:9" ht="12.6" customHeight="1" x14ac:dyDescent="0.25">
      <c r="C53" s="79"/>
      <c r="G53" s="14"/>
    </row>
    <row r="54" spans="1:9" x14ac:dyDescent="0.2">
      <c r="C54" s="14"/>
      <c r="G54" s="14"/>
    </row>
    <row r="55" spans="1:9" ht="45" x14ac:dyDescent="0.2">
      <c r="A55" s="29" t="s">
        <v>49</v>
      </c>
      <c r="C55" s="44"/>
      <c r="D55" s="14"/>
      <c r="E55" s="14"/>
      <c r="G55" s="14"/>
    </row>
    <row r="56" spans="1:9" ht="34.5" x14ac:dyDescent="0.25">
      <c r="A56" s="29" t="s">
        <v>67</v>
      </c>
      <c r="C56" s="45"/>
      <c r="D56" s="14"/>
      <c r="F56" s="31"/>
      <c r="G56" s="14"/>
    </row>
    <row r="57" spans="1:9" x14ac:dyDescent="0.2">
      <c r="A57" s="29" t="s">
        <v>39</v>
      </c>
      <c r="C57" s="29"/>
      <c r="D57" s="14"/>
      <c r="G57" s="14"/>
    </row>
    <row r="58" spans="1:9" ht="45" x14ac:dyDescent="0.2">
      <c r="A58" s="29" t="s">
        <v>41</v>
      </c>
      <c r="C58" s="29"/>
      <c r="D58" s="14"/>
      <c r="G58" s="14"/>
    </row>
    <row r="59" spans="1:9" ht="33.75" x14ac:dyDescent="0.2">
      <c r="A59" s="29" t="s">
        <v>42</v>
      </c>
      <c r="C59" s="29"/>
      <c r="D59" s="14"/>
      <c r="G59" s="14"/>
    </row>
    <row r="60" spans="1:9" ht="19.5" customHeight="1" x14ac:dyDescent="0.2">
      <c r="A60" s="29" t="s">
        <v>45</v>
      </c>
      <c r="B60" s="11"/>
      <c r="C60" s="29"/>
      <c r="D60" s="14"/>
      <c r="E60" s="29"/>
      <c r="F60" s="12"/>
      <c r="G60" s="14"/>
      <c r="I60" s="2"/>
    </row>
    <row r="61" spans="1:9" ht="56.25" x14ac:dyDescent="0.2">
      <c r="A61" s="29" t="s">
        <v>50</v>
      </c>
      <c r="C61" s="29"/>
      <c r="D61" s="14"/>
    </row>
    <row r="62" spans="1:9" ht="28.9" customHeight="1" x14ac:dyDescent="0.2">
      <c r="A62" s="29" t="s">
        <v>46</v>
      </c>
      <c r="C62" s="29"/>
      <c r="D62" s="14"/>
    </row>
    <row r="63" spans="1:9" x14ac:dyDescent="0.2">
      <c r="A63" s="29" t="s">
        <v>57</v>
      </c>
      <c r="C63" s="29"/>
      <c r="D63" s="14"/>
    </row>
    <row r="64" spans="1:9" x14ac:dyDescent="0.2">
      <c r="A64" s="29" t="s">
        <v>58</v>
      </c>
      <c r="D64" s="14"/>
    </row>
  </sheetData>
  <autoFilter ref="A2:A63" xr:uid="{C1AB0376-E238-4AF3-AF0A-52750FF461FF}"/>
  <mergeCells count="1">
    <mergeCell ref="A32:G32"/>
  </mergeCells>
  <pageMargins left="0.25" right="0.25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36CBD4-AE82-4921-865A-5425E063E9EA}">
  <dimension ref="A2:L64"/>
  <sheetViews>
    <sheetView zoomScaleNormal="100" workbookViewId="0">
      <selection activeCell="A19" sqref="A19"/>
    </sheetView>
  </sheetViews>
  <sheetFormatPr defaultColWidth="9.28515625" defaultRowHeight="11.25" x14ac:dyDescent="0.2"/>
  <cols>
    <col min="1" max="1" width="67.28515625" style="11" customWidth="1"/>
    <col min="2" max="2" width="7.85546875" style="34" hidden="1" customWidth="1"/>
    <col min="3" max="3" width="15" style="12" customWidth="1"/>
    <col min="4" max="5" width="15.28515625" style="12" hidden="1" customWidth="1"/>
    <col min="6" max="6" width="10.28515625" style="12" hidden="1" customWidth="1"/>
    <col min="7" max="7" width="12" style="12" customWidth="1"/>
    <col min="8" max="8" width="12.5703125" style="11" customWidth="1"/>
    <col min="9" max="9" width="13.7109375" style="14" bestFit="1" customWidth="1"/>
    <col min="10" max="10" width="18" style="11" customWidth="1"/>
    <col min="11" max="16384" width="9.28515625" style="11"/>
  </cols>
  <sheetData>
    <row r="2" spans="1:10" ht="45" x14ac:dyDescent="0.2">
      <c r="A2" s="9"/>
      <c r="B2" s="33" t="s">
        <v>14</v>
      </c>
      <c r="C2" s="10" t="s">
        <v>53</v>
      </c>
      <c r="D2" s="61" t="s">
        <v>54</v>
      </c>
      <c r="E2" s="61" t="s">
        <v>55</v>
      </c>
      <c r="F2" s="61" t="s">
        <v>56</v>
      </c>
      <c r="G2" s="46" t="s">
        <v>68</v>
      </c>
      <c r="H2" s="10" t="s">
        <v>0</v>
      </c>
      <c r="I2" s="10" t="s">
        <v>34</v>
      </c>
      <c r="J2" s="10" t="s">
        <v>31</v>
      </c>
    </row>
    <row r="3" spans="1:10" x14ac:dyDescent="0.2">
      <c r="A3" s="1" t="s">
        <v>35</v>
      </c>
      <c r="B3" s="54">
        <v>0.21049999999999999</v>
      </c>
      <c r="C3" s="2">
        <v>108456725</v>
      </c>
      <c r="D3" s="62">
        <v>108456725</v>
      </c>
      <c r="E3" s="62">
        <f>C3-D3</f>
        <v>0</v>
      </c>
      <c r="F3" s="67">
        <f>E3/D3</f>
        <v>0</v>
      </c>
      <c r="G3" s="47">
        <v>42498</v>
      </c>
      <c r="H3" s="8">
        <f>ROUNDDOWN(C3/G3,2)</f>
        <v>2552.04</v>
      </c>
      <c r="I3" s="8">
        <f>H3*G3</f>
        <v>108456595.92</v>
      </c>
      <c r="J3" s="2">
        <f>C3-I3</f>
        <v>129.07999999821186</v>
      </c>
    </row>
    <row r="4" spans="1:10" x14ac:dyDescent="0.2">
      <c r="A4" s="1" t="s">
        <v>36</v>
      </c>
      <c r="B4" s="54">
        <v>0.61329999999999996</v>
      </c>
      <c r="C4" s="2">
        <v>316014736</v>
      </c>
      <c r="D4" s="62">
        <v>316014736</v>
      </c>
      <c r="E4" s="62">
        <f t="shared" ref="E4:E25" si="0">C4-D4</f>
        <v>0</v>
      </c>
      <c r="F4" s="67">
        <f t="shared" ref="F4:F25" si="1">E4/D4</f>
        <v>0</v>
      </c>
      <c r="G4" s="47">
        <v>991861</v>
      </c>
      <c r="H4" s="8">
        <f t="shared" ref="H4:H6" si="2">ROUNDDOWN(C4/G4,2)</f>
        <v>318.60000000000002</v>
      </c>
      <c r="I4" s="8">
        <f>H4*G4</f>
        <v>316006914.60000002</v>
      </c>
      <c r="J4" s="2">
        <f t="shared" ref="J4:J25" si="3">C4-I4</f>
        <v>7821.3999999761581</v>
      </c>
    </row>
    <row r="5" spans="1:10" x14ac:dyDescent="0.2">
      <c r="A5" s="1" t="s">
        <v>1</v>
      </c>
      <c r="B5" s="54">
        <v>4.7999999999999996E-3</v>
      </c>
      <c r="C5" s="2">
        <v>2451894</v>
      </c>
      <c r="D5" s="62">
        <v>2451894</v>
      </c>
      <c r="E5" s="62">
        <f t="shared" si="0"/>
        <v>0</v>
      </c>
      <c r="F5" s="67">
        <f t="shared" si="1"/>
        <v>0</v>
      </c>
      <c r="G5" s="47">
        <v>2297</v>
      </c>
      <c r="H5" s="8">
        <f t="shared" si="2"/>
        <v>1067.43</v>
      </c>
      <c r="I5" s="8">
        <f>H5*G5</f>
        <v>2451886.71</v>
      </c>
      <c r="J5" s="2">
        <f t="shared" si="3"/>
        <v>7.2900000000372529</v>
      </c>
    </row>
    <row r="6" spans="1:10" x14ac:dyDescent="0.2">
      <c r="A6" s="1" t="s">
        <v>12</v>
      </c>
      <c r="B6" s="54">
        <v>0.17150000000000001</v>
      </c>
      <c r="C6" s="2">
        <v>88347010</v>
      </c>
      <c r="D6" s="62">
        <v>88347010</v>
      </c>
      <c r="E6" s="62">
        <f t="shared" si="0"/>
        <v>0</v>
      </c>
      <c r="F6" s="67">
        <f t="shared" si="1"/>
        <v>0</v>
      </c>
      <c r="G6" s="47">
        <v>271400</v>
      </c>
      <c r="H6" s="8">
        <f t="shared" si="2"/>
        <v>325.52</v>
      </c>
      <c r="I6" s="8">
        <f>H6*G6</f>
        <v>88346128</v>
      </c>
      <c r="J6" s="2">
        <f t="shared" si="3"/>
        <v>882</v>
      </c>
    </row>
    <row r="7" spans="1:10" x14ac:dyDescent="0.2">
      <c r="A7" s="55" t="s">
        <v>37</v>
      </c>
      <c r="B7" s="56"/>
      <c r="C7" s="57">
        <v>120135</v>
      </c>
      <c r="D7" s="63">
        <v>120135</v>
      </c>
      <c r="E7" s="62">
        <f t="shared" si="0"/>
        <v>0</v>
      </c>
      <c r="F7" s="67">
        <f t="shared" si="1"/>
        <v>0</v>
      </c>
      <c r="G7" s="47"/>
      <c r="H7" s="5"/>
      <c r="I7" s="57">
        <v>120135</v>
      </c>
      <c r="J7" s="2">
        <f t="shared" si="3"/>
        <v>0</v>
      </c>
    </row>
    <row r="8" spans="1:10" ht="9.4" customHeight="1" x14ac:dyDescent="0.2">
      <c r="A8" s="1" t="s">
        <v>38</v>
      </c>
      <c r="B8" s="54"/>
      <c r="C8" s="57">
        <v>1954358</v>
      </c>
      <c r="D8" s="62">
        <v>1954358</v>
      </c>
      <c r="E8" s="62">
        <f t="shared" si="0"/>
        <v>0</v>
      </c>
      <c r="F8" s="67">
        <f t="shared" si="1"/>
        <v>0</v>
      </c>
      <c r="G8" s="47"/>
      <c r="H8" s="5"/>
      <c r="I8" s="57">
        <v>1954358</v>
      </c>
      <c r="J8" s="2">
        <f t="shared" si="3"/>
        <v>0</v>
      </c>
    </row>
    <row r="9" spans="1:10" x14ac:dyDescent="0.2">
      <c r="A9" s="1" t="s">
        <v>40</v>
      </c>
      <c r="B9" s="54"/>
      <c r="C9" s="57">
        <v>1835142</v>
      </c>
      <c r="D9" s="62">
        <v>1835142</v>
      </c>
      <c r="E9" s="62">
        <f t="shared" si="0"/>
        <v>0</v>
      </c>
      <c r="F9" s="67">
        <f t="shared" si="1"/>
        <v>0</v>
      </c>
      <c r="G9" s="47">
        <v>5779</v>
      </c>
      <c r="H9" s="8">
        <f t="shared" ref="H9:H10" si="4">ROUNDDOWN(C9/G9,2)</f>
        <v>317.55</v>
      </c>
      <c r="I9" s="8">
        <f>H9*G9</f>
        <v>1835121.45</v>
      </c>
      <c r="J9" s="2">
        <f t="shared" si="3"/>
        <v>20.550000000046566</v>
      </c>
    </row>
    <row r="10" spans="1:10" x14ac:dyDescent="0.2">
      <c r="A10" s="58" t="s">
        <v>43</v>
      </c>
      <c r="B10" s="54"/>
      <c r="C10" s="30">
        <v>114240000</v>
      </c>
      <c r="D10" s="64">
        <v>114240000</v>
      </c>
      <c r="E10" s="62">
        <f t="shared" si="0"/>
        <v>0</v>
      </c>
      <c r="F10" s="67">
        <f>E10/D10</f>
        <v>0</v>
      </c>
      <c r="G10" s="47">
        <v>983883</v>
      </c>
      <c r="H10" s="8">
        <f t="shared" si="4"/>
        <v>116.11</v>
      </c>
      <c r="I10" s="5">
        <f>H10*G10</f>
        <v>114238655.13</v>
      </c>
      <c r="J10" s="2">
        <f t="shared" si="3"/>
        <v>1344.8700000047684</v>
      </c>
    </row>
    <row r="11" spans="1:10" x14ac:dyDescent="0.2">
      <c r="A11" s="32" t="s">
        <v>52</v>
      </c>
      <c r="B11" s="54"/>
      <c r="C11" s="30">
        <f>C12-C10</f>
        <v>28560000</v>
      </c>
      <c r="D11" s="64">
        <v>28560000</v>
      </c>
      <c r="E11" s="62">
        <f t="shared" si="0"/>
        <v>0</v>
      </c>
      <c r="F11" s="67">
        <f>E11/D11</f>
        <v>0</v>
      </c>
      <c r="G11" s="48"/>
      <c r="H11" s="5"/>
      <c r="I11" s="5">
        <v>28560000</v>
      </c>
      <c r="J11" s="2">
        <f t="shared" si="3"/>
        <v>0</v>
      </c>
    </row>
    <row r="12" spans="1:10" s="13" customFormat="1" x14ac:dyDescent="0.2">
      <c r="A12" s="76" t="s">
        <v>33</v>
      </c>
      <c r="B12" s="69">
        <f>SUM(B10:B11)</f>
        <v>0</v>
      </c>
      <c r="C12" s="77">
        <v>142800000</v>
      </c>
      <c r="D12" s="65">
        <v>142800000</v>
      </c>
      <c r="E12" s="62">
        <f t="shared" si="0"/>
        <v>0</v>
      </c>
      <c r="F12" s="68">
        <f>E12/D12</f>
        <v>0</v>
      </c>
      <c r="G12" s="49"/>
      <c r="H12" s="25"/>
      <c r="I12" s="8">
        <v>142800000</v>
      </c>
      <c r="J12" s="2">
        <f t="shared" si="3"/>
        <v>0</v>
      </c>
    </row>
    <row r="13" spans="1:10" s="13" customFormat="1" x14ac:dyDescent="0.2">
      <c r="A13" s="3" t="s">
        <v>2</v>
      </c>
      <c r="B13" s="60"/>
      <c r="C13" s="4">
        <f>C3+C4+C5+C6+C7+C8+C9+C10+C11</f>
        <v>661980000</v>
      </c>
      <c r="D13" s="78" t="e">
        <f>D3+D4+D5+D6+#REF!+D7+D8+D9+D12+#REF!</f>
        <v>#REF!</v>
      </c>
      <c r="E13" s="65" t="e">
        <f t="shared" si="0"/>
        <v>#REF!</v>
      </c>
      <c r="F13" s="68" t="e">
        <f>E13/D13</f>
        <v>#REF!</v>
      </c>
      <c r="G13" s="49"/>
      <c r="H13" s="25"/>
      <c r="I13" s="4">
        <f>I3+I4+I5+I6+I7+I8+I9+I10+I11</f>
        <v>661969794.80999994</v>
      </c>
      <c r="J13" s="4">
        <f>J3+J4+J5+J6+J7+J8+J9+J10+J11</f>
        <v>10205.189999979222</v>
      </c>
    </row>
    <row r="14" spans="1:10" x14ac:dyDescent="0.2">
      <c r="A14" s="1" t="s">
        <v>44</v>
      </c>
      <c r="B14" s="54" t="e">
        <f>#REF!/#REF!</f>
        <v>#REF!</v>
      </c>
      <c r="C14" s="2">
        <v>11743055</v>
      </c>
      <c r="D14" s="62">
        <v>11743055</v>
      </c>
      <c r="E14" s="62">
        <f t="shared" si="0"/>
        <v>0</v>
      </c>
      <c r="F14" s="67">
        <f t="shared" si="1"/>
        <v>0</v>
      </c>
      <c r="G14" s="47">
        <v>8213</v>
      </c>
      <c r="H14" s="8">
        <f t="shared" ref="H14:H23" si="5">ROUNDDOWN(C14/G14,2)</f>
        <v>1429.81</v>
      </c>
      <c r="I14" s="8">
        <f>H14*G14</f>
        <v>11743029.529999999</v>
      </c>
      <c r="J14" s="2">
        <f t="shared" si="3"/>
        <v>25.470000000670552</v>
      </c>
    </row>
    <row r="15" spans="1:10" x14ac:dyDescent="0.2">
      <c r="A15" s="1" t="s">
        <v>47</v>
      </c>
      <c r="B15" s="54" t="e">
        <f>#REF!/#REF!</f>
        <v>#REF!</v>
      </c>
      <c r="C15" s="2">
        <v>5347245</v>
      </c>
      <c r="D15" s="62">
        <v>5347245</v>
      </c>
      <c r="E15" s="62">
        <f t="shared" si="0"/>
        <v>0</v>
      </c>
      <c r="F15" s="67">
        <f t="shared" si="1"/>
        <v>0</v>
      </c>
      <c r="G15" s="47">
        <v>8797</v>
      </c>
      <c r="H15" s="8">
        <f t="shared" si="5"/>
        <v>607.84</v>
      </c>
      <c r="I15" s="8">
        <f>H15*G15</f>
        <v>5347168.4800000004</v>
      </c>
      <c r="J15" s="2">
        <f t="shared" si="3"/>
        <v>76.519999999552965</v>
      </c>
    </row>
    <row r="16" spans="1:10" x14ac:dyDescent="0.2">
      <c r="A16" s="1" t="s">
        <v>13</v>
      </c>
      <c r="B16" s="54" t="e">
        <f>#REF!/#REF!</f>
        <v>#REF!</v>
      </c>
      <c r="C16" s="2">
        <v>28149700</v>
      </c>
      <c r="D16" s="62">
        <v>28149700</v>
      </c>
      <c r="E16" s="62">
        <f t="shared" si="0"/>
        <v>0</v>
      </c>
      <c r="F16" s="67">
        <f t="shared" si="1"/>
        <v>0</v>
      </c>
      <c r="G16" s="47">
        <v>785044</v>
      </c>
      <c r="H16" s="8">
        <f t="shared" si="5"/>
        <v>35.85</v>
      </c>
      <c r="I16" s="8">
        <f>H16*G16</f>
        <v>28143827.400000002</v>
      </c>
      <c r="J16" s="2">
        <f t="shared" si="3"/>
        <v>5872.5999999977648</v>
      </c>
    </row>
    <row r="17" spans="1:10" s="13" customFormat="1" x14ac:dyDescent="0.2">
      <c r="A17" s="3" t="s">
        <v>3</v>
      </c>
      <c r="B17" s="60" t="e">
        <f>((#REF!*100)/#REF!)/100</f>
        <v>#REF!</v>
      </c>
      <c r="C17" s="4">
        <f>SUM(C14:C16)</f>
        <v>45240000</v>
      </c>
      <c r="D17" s="65">
        <v>45240000</v>
      </c>
      <c r="E17" s="62">
        <f t="shared" si="0"/>
        <v>0</v>
      </c>
      <c r="F17" s="67">
        <f t="shared" si="1"/>
        <v>0</v>
      </c>
      <c r="G17" s="49"/>
      <c r="H17" s="25"/>
      <c r="I17" s="4">
        <f>SUM(I14:I16)</f>
        <v>45234025.409999996</v>
      </c>
      <c r="J17" s="4">
        <f t="shared" si="3"/>
        <v>5974.5900000035763</v>
      </c>
    </row>
    <row r="18" spans="1:10" s="13" customFormat="1" x14ac:dyDescent="0.2">
      <c r="A18" s="3" t="s">
        <v>48</v>
      </c>
      <c r="B18" s="59">
        <v>1</v>
      </c>
      <c r="C18" s="4">
        <v>29620000</v>
      </c>
      <c r="D18" s="65">
        <v>29620000</v>
      </c>
      <c r="E18" s="62">
        <f t="shared" si="0"/>
        <v>0</v>
      </c>
      <c r="F18" s="67">
        <f t="shared" si="1"/>
        <v>0</v>
      </c>
      <c r="G18" s="47">
        <v>196542</v>
      </c>
      <c r="H18" s="8">
        <f t="shared" si="5"/>
        <v>150.69999999999999</v>
      </c>
      <c r="I18" s="26">
        <f>H18*G18</f>
        <v>29618879.399999999</v>
      </c>
      <c r="J18" s="4">
        <f t="shared" si="3"/>
        <v>1120.6000000014901</v>
      </c>
    </row>
    <row r="19" spans="1:10" x14ac:dyDescent="0.2">
      <c r="A19" s="1" t="s">
        <v>4</v>
      </c>
      <c r="B19" s="54"/>
      <c r="C19" s="2">
        <v>17105000</v>
      </c>
      <c r="D19" s="62">
        <v>17105000</v>
      </c>
      <c r="E19" s="62">
        <f t="shared" si="0"/>
        <v>0</v>
      </c>
      <c r="F19" s="67">
        <f t="shared" si="1"/>
        <v>0</v>
      </c>
      <c r="G19" s="47">
        <v>201361</v>
      </c>
      <c r="H19" s="8">
        <f t="shared" si="5"/>
        <v>84.94</v>
      </c>
      <c r="I19" s="8">
        <f>H19*G19</f>
        <v>17103603.34</v>
      </c>
      <c r="J19" s="4">
        <f t="shared" si="3"/>
        <v>1396.660000000149</v>
      </c>
    </row>
    <row r="20" spans="1:10" x14ac:dyDescent="0.2">
      <c r="A20" s="1" t="s">
        <v>5</v>
      </c>
      <c r="B20" s="54"/>
      <c r="C20" s="2">
        <v>45000</v>
      </c>
      <c r="D20" s="62">
        <v>45000</v>
      </c>
      <c r="E20" s="62">
        <f t="shared" si="0"/>
        <v>0</v>
      </c>
      <c r="F20" s="67">
        <f t="shared" si="1"/>
        <v>0</v>
      </c>
      <c r="G20" s="47">
        <v>18</v>
      </c>
      <c r="H20" s="8">
        <f t="shared" si="5"/>
        <v>2500</v>
      </c>
      <c r="I20" s="8">
        <f>H20*18</f>
        <v>45000</v>
      </c>
      <c r="J20" s="4">
        <f t="shared" si="3"/>
        <v>0</v>
      </c>
    </row>
    <row r="21" spans="1:10" s="13" customFormat="1" x14ac:dyDescent="0.2">
      <c r="A21" s="3" t="s">
        <v>6</v>
      </c>
      <c r="B21" s="60" t="e">
        <f>((#REF!*100)/#REF!)/100</f>
        <v>#REF!</v>
      </c>
      <c r="C21" s="4">
        <f>SUM(C19:C20)</f>
        <v>17150000</v>
      </c>
      <c r="D21" s="65">
        <v>17150000</v>
      </c>
      <c r="E21" s="62">
        <f t="shared" si="0"/>
        <v>0</v>
      </c>
      <c r="F21" s="67">
        <f t="shared" si="1"/>
        <v>0</v>
      </c>
      <c r="G21" s="49"/>
      <c r="H21" s="25"/>
      <c r="I21" s="26">
        <f>SUM(I19:I20)</f>
        <v>17148603.34</v>
      </c>
      <c r="J21" s="4">
        <f t="shared" si="3"/>
        <v>1396.660000000149</v>
      </c>
    </row>
    <row r="22" spans="1:10" x14ac:dyDescent="0.2">
      <c r="A22" s="1" t="s">
        <v>7</v>
      </c>
      <c r="B22" s="54" t="e">
        <f>((#REF!*100)/#REF!)/100</f>
        <v>#REF!</v>
      </c>
      <c r="C22" s="2">
        <v>9120000</v>
      </c>
      <c r="D22" s="62">
        <v>9120000</v>
      </c>
      <c r="E22" s="62">
        <f t="shared" si="0"/>
        <v>0</v>
      </c>
      <c r="F22" s="67">
        <f t="shared" si="1"/>
        <v>0</v>
      </c>
      <c r="G22" s="47">
        <v>339054</v>
      </c>
      <c r="H22" s="8">
        <f t="shared" si="5"/>
        <v>26.89</v>
      </c>
      <c r="I22" s="8">
        <f>H22*G22</f>
        <v>9117162.0600000005</v>
      </c>
      <c r="J22" s="4">
        <f t="shared" si="3"/>
        <v>2837.9399999994785</v>
      </c>
    </row>
    <row r="23" spans="1:10" x14ac:dyDescent="0.2">
      <c r="A23" s="1" t="s">
        <v>8</v>
      </c>
      <c r="B23" s="54" t="e">
        <f>((#REF!*100)/#REF!)/100</f>
        <v>#REF!</v>
      </c>
      <c r="C23" s="2">
        <v>20880000</v>
      </c>
      <c r="D23" s="62">
        <v>20880000</v>
      </c>
      <c r="E23" s="62">
        <f t="shared" si="0"/>
        <v>0</v>
      </c>
      <c r="F23" s="67">
        <f t="shared" si="1"/>
        <v>0</v>
      </c>
      <c r="G23" s="47">
        <v>445990</v>
      </c>
      <c r="H23" s="8">
        <f t="shared" si="5"/>
        <v>46.81</v>
      </c>
      <c r="I23" s="8">
        <f>H23*G23</f>
        <v>20876791.900000002</v>
      </c>
      <c r="J23" s="4">
        <f t="shared" si="3"/>
        <v>3208.0999999977648</v>
      </c>
    </row>
    <row r="24" spans="1:10" s="13" customFormat="1" x14ac:dyDescent="0.2">
      <c r="A24" s="3" t="s">
        <v>9</v>
      </c>
      <c r="B24" s="60" t="e">
        <f>((#REF!*100)/#REF!)/100</f>
        <v>#REF!</v>
      </c>
      <c r="C24" s="4">
        <f>SUM(C22:C23)</f>
        <v>30000000</v>
      </c>
      <c r="D24" s="65">
        <v>30000000</v>
      </c>
      <c r="E24" s="62">
        <f t="shared" si="0"/>
        <v>0</v>
      </c>
      <c r="F24" s="67">
        <f t="shared" si="1"/>
        <v>0</v>
      </c>
      <c r="G24" s="49"/>
      <c r="H24" s="25"/>
      <c r="I24" s="26">
        <f>SUM(I22:I23)</f>
        <v>29993953.960000001</v>
      </c>
      <c r="J24" s="4">
        <f t="shared" si="3"/>
        <v>6046.0399999991059</v>
      </c>
    </row>
    <row r="25" spans="1:10" s="13" customFormat="1" x14ac:dyDescent="0.2">
      <c r="A25" s="3" t="s">
        <v>51</v>
      </c>
      <c r="B25" s="59">
        <v>1</v>
      </c>
      <c r="C25" s="4">
        <v>16870000</v>
      </c>
      <c r="D25" s="65">
        <v>16870000</v>
      </c>
      <c r="E25" s="62">
        <f t="shared" si="0"/>
        <v>0</v>
      </c>
      <c r="F25" s="67">
        <f t="shared" si="1"/>
        <v>0</v>
      </c>
      <c r="G25" s="49"/>
      <c r="H25" s="25"/>
      <c r="I25" s="26">
        <v>16870000</v>
      </c>
      <c r="J25" s="4">
        <f t="shared" si="3"/>
        <v>0</v>
      </c>
    </row>
    <row r="26" spans="1:10" hidden="1" x14ac:dyDescent="0.2">
      <c r="G26" s="50"/>
      <c r="H26" s="14"/>
      <c r="J26" s="13"/>
    </row>
    <row r="27" spans="1:10" hidden="1" x14ac:dyDescent="0.2">
      <c r="A27" s="15" t="s">
        <v>11</v>
      </c>
      <c r="B27" s="35"/>
      <c r="C27" s="16" t="e">
        <f>#REF!+C17+C13+C21+C24+C25+C12</f>
        <v>#REF!</v>
      </c>
      <c r="D27" s="16"/>
      <c r="E27" s="16"/>
      <c r="F27" s="16"/>
      <c r="G27" s="51"/>
      <c r="H27" s="16"/>
      <c r="I27" s="16"/>
      <c r="J27" s="16">
        <f>J13+J17+J18+J21+J24+J25+J12</f>
        <v>24743.079999983544</v>
      </c>
    </row>
    <row r="28" spans="1:10" hidden="1" x14ac:dyDescent="0.2">
      <c r="A28" s="3" t="s">
        <v>10</v>
      </c>
      <c r="B28" s="36"/>
      <c r="C28" s="4">
        <v>1150000</v>
      </c>
      <c r="D28" s="4"/>
      <c r="E28" s="4"/>
      <c r="F28" s="4"/>
      <c r="G28" s="49"/>
      <c r="H28" s="5"/>
      <c r="I28" s="8"/>
      <c r="J28" s="4"/>
    </row>
    <row r="29" spans="1:10" ht="16.5" hidden="1" customHeight="1" x14ac:dyDescent="0.2">
      <c r="A29" s="6" t="s">
        <v>17</v>
      </c>
      <c r="B29" s="37"/>
      <c r="C29" s="6"/>
      <c r="D29" s="6"/>
      <c r="E29" s="6"/>
      <c r="F29" s="6"/>
      <c r="G29" s="52"/>
      <c r="H29" s="6"/>
      <c r="I29" s="6"/>
      <c r="J29" s="6"/>
    </row>
    <row r="30" spans="1:10" ht="16.5" hidden="1" customHeight="1" x14ac:dyDescent="0.2">
      <c r="A30" s="6" t="s">
        <v>15</v>
      </c>
      <c r="B30" s="37"/>
      <c r="C30" s="6"/>
      <c r="D30" s="6"/>
      <c r="E30" s="6"/>
      <c r="F30" s="6"/>
      <c r="G30" s="52"/>
      <c r="H30" s="6"/>
      <c r="I30" s="6"/>
      <c r="J30" s="6"/>
    </row>
    <row r="31" spans="1:10" ht="16.5" hidden="1" customHeight="1" x14ac:dyDescent="0.2">
      <c r="A31" s="6" t="s">
        <v>18</v>
      </c>
      <c r="B31" s="37"/>
      <c r="C31" s="6"/>
      <c r="D31" s="6"/>
      <c r="E31" s="6"/>
      <c r="F31" s="6"/>
      <c r="G31" s="52"/>
      <c r="H31" s="6"/>
      <c r="I31" s="6"/>
      <c r="J31" s="6"/>
    </row>
    <row r="32" spans="1:10" ht="36.75" hidden="1" customHeight="1" x14ac:dyDescent="0.2">
      <c r="A32" s="80" t="s">
        <v>16</v>
      </c>
      <c r="B32" s="80"/>
      <c r="C32" s="80"/>
      <c r="D32" s="80"/>
      <c r="E32" s="80"/>
      <c r="F32" s="80"/>
      <c r="G32" s="80"/>
      <c r="H32" s="80"/>
      <c r="I32" s="80"/>
      <c r="J32" s="80"/>
    </row>
    <row r="33" spans="1:10" ht="18" hidden="1" customHeight="1" x14ac:dyDescent="0.2">
      <c r="A33" s="11" t="s">
        <v>30</v>
      </c>
    </row>
    <row r="34" spans="1:10" hidden="1" x14ac:dyDescent="0.2"/>
    <row r="35" spans="1:10" hidden="1" x14ac:dyDescent="0.2"/>
    <row r="36" spans="1:10" hidden="1" x14ac:dyDescent="0.2">
      <c r="A36" s="7"/>
      <c r="B36" s="38"/>
      <c r="C36" s="7"/>
      <c r="D36" s="7"/>
      <c r="E36" s="7"/>
      <c r="F36" s="7"/>
    </row>
    <row r="37" spans="1:10" hidden="1" x14ac:dyDescent="0.2"/>
    <row r="38" spans="1:10" ht="12.75" hidden="1" x14ac:dyDescent="0.2">
      <c r="A38" s="17"/>
      <c r="B38" s="39" t="s">
        <v>19</v>
      </c>
      <c r="C38" s="18" t="s">
        <v>20</v>
      </c>
      <c r="D38" s="18"/>
      <c r="E38" s="18"/>
      <c r="F38" s="18"/>
    </row>
    <row r="39" spans="1:10" ht="12.75" hidden="1" thickBot="1" x14ac:dyDescent="0.25">
      <c r="A39" s="19" t="s">
        <v>21</v>
      </c>
      <c r="B39" s="40">
        <v>531180000</v>
      </c>
      <c r="C39" s="20">
        <v>519180000</v>
      </c>
      <c r="D39" s="27"/>
      <c r="E39" s="27"/>
      <c r="F39" s="27"/>
    </row>
    <row r="40" spans="1:10" ht="12.75" hidden="1" thickBot="1" x14ac:dyDescent="0.25">
      <c r="A40" s="21" t="s">
        <v>22</v>
      </c>
      <c r="B40" s="41">
        <v>18150000</v>
      </c>
      <c r="C40" s="22">
        <v>17149999.93</v>
      </c>
      <c r="D40" s="27"/>
      <c r="E40" s="27"/>
      <c r="F40" s="27"/>
    </row>
    <row r="41" spans="1:10" ht="12.75" hidden="1" thickBot="1" x14ac:dyDescent="0.25">
      <c r="A41" s="21" t="s">
        <v>23</v>
      </c>
      <c r="B41" s="42">
        <v>55240000</v>
      </c>
      <c r="C41" s="22">
        <v>45240000</v>
      </c>
      <c r="D41" s="27"/>
      <c r="E41" s="27"/>
      <c r="F41" s="27"/>
    </row>
    <row r="42" spans="1:10" ht="12.75" hidden="1" thickBot="1" x14ac:dyDescent="0.25">
      <c r="A42" s="21" t="s">
        <v>24</v>
      </c>
      <c r="B42" s="42">
        <v>29620000</v>
      </c>
      <c r="C42" s="22">
        <v>29620000</v>
      </c>
      <c r="D42" s="27"/>
      <c r="E42" s="27"/>
      <c r="F42" s="27"/>
    </row>
    <row r="43" spans="1:10" ht="12.75" hidden="1" thickBot="1" x14ac:dyDescent="0.25">
      <c r="A43" s="21" t="s">
        <v>25</v>
      </c>
      <c r="B43" s="42">
        <v>23870000</v>
      </c>
      <c r="C43" s="22">
        <v>16870000</v>
      </c>
      <c r="D43" s="27"/>
      <c r="E43" s="27"/>
      <c r="F43" s="27"/>
    </row>
    <row r="44" spans="1:10" ht="12.75" hidden="1" thickBot="1" x14ac:dyDescent="0.25">
      <c r="A44" s="21" t="s">
        <v>26</v>
      </c>
      <c r="B44" s="42">
        <v>30000000</v>
      </c>
      <c r="C44" s="22">
        <v>30000000</v>
      </c>
      <c r="D44" s="27"/>
      <c r="E44" s="27"/>
      <c r="F44" s="27"/>
    </row>
    <row r="45" spans="1:10" s="12" customFormat="1" ht="12.75" hidden="1" thickBot="1" x14ac:dyDescent="0.25">
      <c r="A45" s="21" t="s">
        <v>27</v>
      </c>
      <c r="B45" s="42" t="s">
        <v>28</v>
      </c>
      <c r="C45" s="22">
        <v>142800000</v>
      </c>
      <c r="D45" s="27"/>
      <c r="E45" s="27"/>
      <c r="F45" s="27"/>
      <c r="H45" s="11"/>
      <c r="I45" s="14"/>
      <c r="J45" s="11"/>
    </row>
    <row r="46" spans="1:10" s="12" customFormat="1" ht="12.75" hidden="1" thickBot="1" x14ac:dyDescent="0.25">
      <c r="A46" s="23" t="s">
        <v>29</v>
      </c>
      <c r="B46" s="43">
        <v>818738000</v>
      </c>
      <c r="C46" s="24">
        <v>800859999.92999995</v>
      </c>
      <c r="D46" s="28"/>
      <c r="E46" s="28"/>
      <c r="F46" s="28"/>
      <c r="H46" s="11"/>
      <c r="I46" s="14"/>
      <c r="J46" s="11"/>
    </row>
    <row r="47" spans="1:10" hidden="1" x14ac:dyDescent="0.2"/>
    <row r="48" spans="1:10" hidden="1" x14ac:dyDescent="0.2"/>
    <row r="49" spans="1:12" hidden="1" x14ac:dyDescent="0.2"/>
    <row r="50" spans="1:12" hidden="1" x14ac:dyDescent="0.2"/>
    <row r="52" spans="1:12" x14ac:dyDescent="0.2">
      <c r="A52" s="3" t="s">
        <v>32</v>
      </c>
      <c r="B52" s="36"/>
      <c r="C52" s="4">
        <f>C13+C17+C18+C21+C24+C25</f>
        <v>800860000</v>
      </c>
      <c r="D52" s="65" t="e">
        <f>D13+D17+D18+D21+D24+D25</f>
        <v>#REF!</v>
      </c>
      <c r="E52" s="65" t="e">
        <f>E13+E17+E18+E21+E24+E25</f>
        <v>#REF!</v>
      </c>
      <c r="F52" s="68" t="e">
        <f t="shared" ref="F52" si="6">E52/D52</f>
        <v>#REF!</v>
      </c>
      <c r="G52" s="49"/>
      <c r="H52" s="5"/>
      <c r="I52" s="4">
        <f>I13+I17+I18+I21+I24+I25</f>
        <v>800835256.91999996</v>
      </c>
      <c r="J52" s="4">
        <f t="shared" ref="J52" si="7">C52-I52</f>
        <v>24743.080000042915</v>
      </c>
    </row>
    <row r="53" spans="1:12" ht="12.6" customHeight="1" x14ac:dyDescent="0.25">
      <c r="C53" s="79"/>
      <c r="D53" s="11"/>
      <c r="E53" s="11"/>
      <c r="F53" s="11"/>
      <c r="J53" s="14"/>
    </row>
    <row r="54" spans="1:12" x14ac:dyDescent="0.2">
      <c r="C54" s="14"/>
      <c r="D54" s="14"/>
      <c r="E54" s="14"/>
      <c r="F54" s="11"/>
      <c r="J54" s="14"/>
    </row>
    <row r="55" spans="1:12" ht="45" x14ac:dyDescent="0.2">
      <c r="A55" s="29" t="s">
        <v>49</v>
      </c>
      <c r="C55" s="44"/>
      <c r="D55" s="14"/>
      <c r="E55" s="44"/>
      <c r="F55" s="66"/>
      <c r="G55" s="53"/>
      <c r="H55" s="14"/>
      <c r="J55" s="14"/>
    </row>
    <row r="56" spans="1:12" ht="34.5" x14ac:dyDescent="0.25">
      <c r="A56" s="29" t="s">
        <v>67</v>
      </c>
      <c r="C56" s="45"/>
      <c r="D56" s="44"/>
      <c r="E56" s="44"/>
      <c r="F56" s="66"/>
      <c r="G56" s="54"/>
      <c r="I56" s="31"/>
      <c r="J56" s="14"/>
    </row>
    <row r="57" spans="1:12" x14ac:dyDescent="0.2">
      <c r="A57" s="29" t="s">
        <v>39</v>
      </c>
      <c r="C57" s="29"/>
      <c r="D57" s="44"/>
      <c r="E57" s="44"/>
      <c r="F57" s="66"/>
      <c r="G57" s="54"/>
      <c r="J57" s="14"/>
    </row>
    <row r="58" spans="1:12" ht="45" x14ac:dyDescent="0.2">
      <c r="A58" s="29" t="s">
        <v>41</v>
      </c>
      <c r="C58" s="29"/>
      <c r="D58" s="44"/>
      <c r="E58" s="44"/>
      <c r="F58" s="66"/>
      <c r="G58" s="54"/>
      <c r="J58" s="14"/>
    </row>
    <row r="59" spans="1:12" ht="33.75" x14ac:dyDescent="0.2">
      <c r="A59" s="29" t="s">
        <v>42</v>
      </c>
      <c r="C59" s="29"/>
      <c r="D59" s="29"/>
      <c r="E59" s="29"/>
      <c r="F59" s="29"/>
      <c r="G59" s="53"/>
      <c r="J59" s="14"/>
    </row>
    <row r="60" spans="1:12" ht="19.5" customHeight="1" x14ac:dyDescent="0.2">
      <c r="A60" s="29" t="s">
        <v>45</v>
      </c>
      <c r="B60" s="11"/>
      <c r="C60" s="29"/>
      <c r="D60" s="29"/>
      <c r="E60" s="29"/>
      <c r="F60" s="29"/>
      <c r="G60" s="53"/>
      <c r="H60" s="29"/>
      <c r="I60" s="12"/>
      <c r="J60" s="14"/>
      <c r="L60" s="2"/>
    </row>
    <row r="61" spans="1:12" ht="56.25" x14ac:dyDescent="0.2">
      <c r="A61" s="29" t="s">
        <v>50</v>
      </c>
      <c r="C61" s="29"/>
      <c r="D61" s="29"/>
      <c r="E61" s="29"/>
      <c r="F61" s="29"/>
      <c r="G61" s="53"/>
    </row>
    <row r="62" spans="1:12" ht="28.9" customHeight="1" x14ac:dyDescent="0.2">
      <c r="A62" s="29" t="s">
        <v>46</v>
      </c>
      <c r="C62" s="29"/>
      <c r="D62" s="29"/>
      <c r="E62" s="29"/>
      <c r="F62" s="29"/>
      <c r="G62" s="53"/>
    </row>
    <row r="63" spans="1:12" x14ac:dyDescent="0.2">
      <c r="A63" s="29" t="s">
        <v>57</v>
      </c>
      <c r="C63" s="29"/>
      <c r="D63" s="29"/>
      <c r="E63" s="29"/>
      <c r="F63" s="29"/>
      <c r="G63" s="53"/>
    </row>
    <row r="64" spans="1:12" x14ac:dyDescent="0.2">
      <c r="A64" s="29" t="s">
        <v>58</v>
      </c>
    </row>
  </sheetData>
  <autoFilter ref="A2:A63" xr:uid="{C1AB0376-E238-4AF3-AF0A-52750FF461FF}"/>
  <mergeCells count="1">
    <mergeCell ref="A32:J32"/>
  </mergeCells>
  <pageMargins left="0.25" right="0.25" top="0.75" bottom="0.75" header="0.3" footer="0.3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A32E5-26F3-49DB-BC36-33B52602D1E1}">
  <dimension ref="A1:B16"/>
  <sheetViews>
    <sheetView workbookViewId="0">
      <selection activeCell="B16" sqref="B16"/>
    </sheetView>
  </sheetViews>
  <sheetFormatPr defaultRowHeight="15" x14ac:dyDescent="0.25"/>
  <cols>
    <col min="1" max="1" width="46.85546875" customWidth="1"/>
    <col min="2" max="2" width="25.42578125" customWidth="1"/>
  </cols>
  <sheetData>
    <row r="1" spans="1:2" ht="24.75" thickBot="1" x14ac:dyDescent="0.3">
      <c r="A1" s="70" t="s">
        <v>59</v>
      </c>
      <c r="B1" s="71" t="s">
        <v>60</v>
      </c>
    </row>
    <row r="2" spans="1:2" ht="15.75" thickBot="1" x14ac:dyDescent="0.3">
      <c r="A2" s="72" t="s">
        <v>61</v>
      </c>
      <c r="B2" s="73">
        <v>608580000</v>
      </c>
    </row>
    <row r="3" spans="1:2" ht="15.75" thickBot="1" x14ac:dyDescent="0.3">
      <c r="A3" s="72" t="s">
        <v>62</v>
      </c>
      <c r="B3" s="73">
        <v>17150000</v>
      </c>
    </row>
    <row r="4" spans="1:2" ht="15.75" thickBot="1" x14ac:dyDescent="0.3">
      <c r="A4" s="72" t="s">
        <v>63</v>
      </c>
      <c r="B4" s="73">
        <v>45240000</v>
      </c>
    </row>
    <row r="5" spans="1:2" ht="15.75" thickBot="1" x14ac:dyDescent="0.3">
      <c r="A5" s="72" t="s">
        <v>24</v>
      </c>
      <c r="B5" s="73">
        <v>29620000</v>
      </c>
    </row>
    <row r="6" spans="1:2" ht="15.75" thickBot="1" x14ac:dyDescent="0.3">
      <c r="A6" s="72" t="s">
        <v>25</v>
      </c>
      <c r="B6" s="73">
        <v>16870000</v>
      </c>
    </row>
    <row r="7" spans="1:2" ht="15.75" thickBot="1" x14ac:dyDescent="0.3">
      <c r="A7" s="72" t="s">
        <v>26</v>
      </c>
      <c r="B7" s="73">
        <v>30000000</v>
      </c>
    </row>
    <row r="8" spans="1:2" ht="24.75" thickBot="1" x14ac:dyDescent="0.3">
      <c r="A8" s="72" t="s">
        <v>64</v>
      </c>
      <c r="B8" s="73">
        <v>142800000</v>
      </c>
    </row>
    <row r="9" spans="1:2" ht="15.75" thickBot="1" x14ac:dyDescent="0.3">
      <c r="A9" s="72" t="s">
        <v>65</v>
      </c>
      <c r="B9" s="73">
        <v>242459276</v>
      </c>
    </row>
    <row r="10" spans="1:2" ht="15.75" thickBot="1" x14ac:dyDescent="0.3">
      <c r="A10" s="74" t="s">
        <v>66</v>
      </c>
      <c r="B10" s="75">
        <v>1132719276</v>
      </c>
    </row>
    <row r="12" spans="1:2" ht="15.75" x14ac:dyDescent="0.25">
      <c r="B12" s="79">
        <v>1162719276</v>
      </c>
    </row>
    <row r="13" spans="1:2" ht="15.75" x14ac:dyDescent="0.25">
      <c r="B13" s="79">
        <v>1160260000</v>
      </c>
    </row>
    <row r="14" spans="1:2" x14ac:dyDescent="0.25">
      <c r="B14" s="31">
        <f>B12-B13</f>
        <v>2459276</v>
      </c>
    </row>
    <row r="15" spans="1:2" x14ac:dyDescent="0.25">
      <c r="B15" s="31">
        <f>B13-B10</f>
        <v>27540724</v>
      </c>
    </row>
    <row r="16" spans="1:2" x14ac:dyDescent="0.25">
      <c r="B16" s="31">
        <f>B12-B10</f>
        <v>30000000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MOF 2023-24</vt:lpstr>
      <vt:lpstr>MOF 2022-23</vt:lpstr>
      <vt:lpstr>Sheet1</vt:lpstr>
      <vt:lpstr>'MOF 2022-23'!Area_stampa</vt:lpstr>
      <vt:lpstr>'MOF 2023-24'!Area_stampa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2017-07-21T16:48:33Z</dcterms:created>
  <dcterms:modified xsi:type="dcterms:W3CDTF">2023-09-26T13:14:52Z</dcterms:modified>
</cp:coreProperties>
</file>